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<sst xmlns="http://schemas.openxmlformats.org/spreadsheetml/2006/main" count="11528" uniqueCount="2433">
  <si>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</si>
  <si>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</si>
  <si>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</si>
  <si>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</si>
  <si>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</si>
  <si>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</si>
  <si>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</si>
  <si>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</si>
  <si>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</si>
  <si>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</si>
  <si>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</si>
  <si>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</si>
  <si>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</si>
  <si>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</si>
  <si>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</si>
  <si>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</si>
  <si>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</si>
  <si>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</si>
  <si>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</si>
  <si>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</si>
  <si>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</si>
  <si>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</si>
  <si>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</si>
  <si>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</si>
  <si>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</si>
  <si>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</si>
  <si>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</si>
  <si>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</si>
  <si>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</si>
  <si>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</si>
  <si>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</si>
  <si>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</si>
  <si>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</si>
  <si>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</si>
  <si>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</si>
  <si>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</si>
  <si>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</si>
  <si>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</si>
  <si>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</si>
  <si>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</si>
  <si>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</si>
  <si>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</si>
  <si>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</si>
  <si>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</si>
  <si>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</si>
  <si>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</si>
  <si>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</si>
  <si>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</si>
  <si>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</si>
  <si>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</si>
  <si>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</si>
  <si>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</si>
  <si>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</si>
  <si>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</si>
  <si>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</si>
  <si>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</si>
  <si>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</si>
  <si>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</si>
  <si>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</si>
  <si>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</si>
  <si>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</si>
  <si>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</si>
  <si>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</si>
  <si>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</si>
  <si>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</si>
  <si>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</si>
  <si>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</si>
  <si>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</si>
  <si>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</si>
  <si>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</si>
  <si>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</si>
  <si>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</si>
  <si>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</si>
  <si>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</si>
  <si>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</si>
  <si>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</si>
  <si>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</si>
  <si>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</si>
  <si>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</si>
  <si>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</si>
  <si>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</si>
  <si>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</si>
  <si>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</si>
  <si>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</si>
  <si>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</si>
  <si>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</si>
  <si>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</si>
  <si>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</si>
  <si>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</si>
  <si>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</si>
  <si>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</si>
  <si>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</si>
  <si>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</si>
  <si>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</si>
  <si>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</si>
  <si>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</si>
  <si>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</si>
  <si>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</si>
  <si>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</si>
  <si>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</si>
  <si>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</si>
  <si>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</si>
  <si>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</si>
  <si>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</si>
  <si>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</si>
  <si>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</si>
  <si>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</si>
  <si>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</si>
  <si>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</si>
  <si>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</si>
  <si>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</si>
  <si>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</si>
  <si>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</si>
  <si>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</si>
  <si>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</si>
  <si>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</si>
  <si>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</si>
  <si>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</si>
  <si>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</si>
  <si>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</si>
  <si>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</si>
  <si>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</si>
  <si>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</si>
  <si>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</si>
  <si>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</si>
  <si>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</si>
  <si>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</si>
  <si>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</si>
  <si>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</si>
  <si>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</si>
  <si>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</si>
  <si>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</si>
  <si>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</si>
  <si>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</si>
  <si>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</si>
  <si>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</si>
  <si>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</si>
  <si>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</si>
  <si>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</si>
  <si>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</si>
  <si>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</si>
  <si>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</si>
  <si>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</si>
  <si>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</si>
  <si>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</si>
  <si>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</si>
  <si>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</si>
  <si>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</si>
  <si>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</si>
  <si>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</si>
  <si>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</si>
  <si>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</si>
  <si>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</si>
  <si>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</si>
  <si>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</si>
  <si>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</si>
  <si>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</si>
  <si>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</si>
  <si>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</si>
  <si>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</si>
  <si>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</si>
  <si>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</si>
  <si>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</si>
  <si>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</si>
  <si>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</si>
  <si>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</si>
  <si>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</si>
  <si>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</si>
  <si>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</si>
  <si>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</si>
  <si>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</si>
  <si>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</si>
  <si>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</si>
  <si>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</si>
  <si>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</si>
  <si>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</si>
  <si>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</si>
  <si>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</si>
  <si>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</si>
  <si>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</si>
  <si>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</si>
  <si>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</si>
  <si>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</si>
  <si>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</si>
  <si>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</si>
  <si>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</si>
  <si>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</si>
  <si>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</si>
  <si>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</si>
  <si>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</si>
  <si>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</si>
  <si>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</si>
  <si>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</si>
  <si>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</si>
  <si>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</si>
  <si>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</si>
  <si>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</si>
  <si>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</si>
  <si>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</si>
  <si>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</si>
  <si>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</si>
  <si>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</si>
  <si>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</si>
  <si>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</si>
  <si>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</si>
  <si>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</si>
  <si>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</si>
  <si>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</si>
  <si>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</si>
  <si>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</si>
  <si>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</si>
  <si>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</si>
  <si>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</si>
  <si>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</si>
  <si>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</si>
  <si>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</si>
  <si>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</si>
  <si>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</si>
  <si>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</si>
  <si>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</si>
  <si>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</si>
  <si>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</si>
  <si>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</si>
  <si>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</si>
  <si>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</si>
  <si>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</si>
  <si>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</si>
  <si>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</si>
  <si>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2"/>
  </si>
  <si>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</si>
  <si>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</si>
  <si>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</si>
  <si>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</si>
  <si>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</si>
  <si>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</si>
  <si>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</si>
  <si>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</si>
  <si>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</si>
  <si>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</si>
  <si>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</si>
  <si>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</si>
  <si>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</si>
  <si>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</si>
  <si>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</si>
  <si>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</si>
  <si>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</si>
  <si>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</si>
  <si>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</si>
  <si>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</si>
  <si>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</si>
  <si>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</si>
  <si>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</si>
  <si>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</si>
  <si>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</si>
  <si>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</si>
  <si>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</si>
  <si>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</si>
  <si>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</si>
  <si>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</si>
  <si>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</si>
  <si>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</si>
  <si>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</si>
  <si>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</si>
  <si>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</si>
  <si>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</si>
  <si>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</si>
  <si>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</si>
  <si>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</si>
  <si>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</si>
  <si>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</si>
  <si>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</si>
  <si>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</si>
  <si>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</si>
  <si>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</si>
  <si>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</si>
  <si>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</si>
  <si>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</si>
  <si>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</si>
  <si>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</si>
  <si>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</si>
  <si>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</si>
  <si>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</si>
  <si>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</si>
  <si>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</si>
  <si>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</si>
  <si>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</si>
  <si>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</si>
  <si>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</si>
  <si>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</si>
  <si>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</si>
  <si>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</si>
  <si>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</si>
  <si>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</si>
  <si>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</si>
  <si>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</si>
  <si>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</si>
  <si>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</si>
  <si>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</si>
  <si>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</si>
  <si>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</si>
  <si>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</si>
  <si>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</si>
  <si>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</si>
  <si>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</si>
  <si>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</si>
  <si>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</si>
  <si>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</si>
  <si>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</si>
  <si>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</si>
  <si>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</si>
  <si>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</si>
  <si>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</si>
  <si>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</si>
  <si>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</si>
  <si>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</si>
  <si>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</si>
  <si>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</si>
  <si>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</si>
  <si>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</si>
  <si>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</si>
  <si>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</si>
  <si>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</si>
  <si>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</si>
  <si>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</si>
  <si>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</si>
  <si>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</si>
  <si>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</si>
  <si>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</si>
  <si>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</si>
  <si>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</si>
  <si>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</si>
  <si>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</si>
  <si>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</si>
  <si>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</si>
  <si>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</si>
  <si>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</si>
  <si>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</si>
  <si>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</si>
  <si>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</si>
  <si>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</si>
  <si>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</si>
  <si>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</si>
  <si>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</si>
  <si>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</si>
  <si>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</si>
  <si>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</si>
  <si>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</si>
  <si>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</si>
  <si>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</si>
  <si>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</si>
  <si>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</si>
  <si>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</si>
  <si>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</si>
  <si>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</si>
  <si>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</si>
  <si>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</si>
  <si>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</si>
  <si>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</si>
  <si>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</si>
  <si>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</si>
  <si>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</si>
  <si>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</si>
  <si>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</si>
  <si>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</si>
  <si>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</si>
  <si>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</si>
  <si>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</si>
  <si>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</si>
  <si>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</si>
  <si>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</si>
  <si>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</si>
  <si>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</si>
  <si>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</si>
  <si>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</si>
  <si>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</si>
  <si>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</si>
  <si>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</si>
  <si>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</si>
  <si>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</si>
  <si>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</si>
  <si>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</si>
  <si>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</si>
  <si>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</si>
  <si>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</si>
  <si>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</si>
  <si>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</si>
  <si>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</si>
  <si>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</si>
  <si>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</si>
  <si>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</si>
  <si>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</si>
  <si>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</si>
  <si>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</si>
  <si>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</si>
  <si>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</si>
  <si>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</si>
  <si>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</si>
  <si>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</si>
  <si>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</si>
  <si>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</si>
  <si>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</si>
  <si>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</si>
  <si>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</si>
  <si>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</si>
  <si>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</si>
  <si>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</si>
  <si>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</si>
  <si>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</si>
  <si>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</si>
  <si>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</si>
  <si>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</si>
  <si>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</si>
  <si>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</si>
  <si>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</si>
  <si>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</si>
  <si>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</si>
  <si>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</si>
  <si>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</si>
  <si>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</si>
  <si>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</si>
  <si>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</si>
  <si>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</si>
  <si>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</si>
  <si>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</si>
  <si>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</si>
  <si>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</si>
  <si>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</si>
  <si>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</si>
  <si>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</si>
  <si>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</si>
  <si>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</si>
  <si>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</si>
  <si>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</si>
  <si>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</si>
  <si>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</si>
  <si>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</si>
  <si>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</si>
  <si>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</si>
  <si>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</si>
  <si>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</si>
  <si>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</si>
  <si>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</si>
  <si>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</si>
  <si>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</si>
  <si>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</si>
  <si>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</si>
  <si>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</si>
  <si>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</si>
  <si>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</si>
  <si>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</si>
  <si>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</si>
  <si>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</si>
  <si>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</si>
  <si>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</si>
  <si>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</si>
  <si>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</si>
  <si>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</si>
  <si>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</si>
  <si>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</si>
  <si>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</si>
  <si>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</si>
  <si>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</si>
  <si>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</si>
  <si>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</si>
  <si>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</si>
  <si>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</si>
  <si>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</si>
  <si>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</si>
  <si>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</si>
  <si>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</si>
  <si>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</si>
  <si>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</si>
  <si>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</si>
  <si>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</si>
  <si>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</si>
  <si>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</si>
  <si>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</si>
  <si>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</si>
  <si>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</si>
  <si>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</si>
  <si>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</si>
  <si>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</si>
  <si>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</si>
  <si>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</si>
  <si>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</si>
  <si>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</si>
  <si>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</si>
  <si>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</si>
  <si>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</si>
  <si>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</si>
  <si>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</si>
  <si>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</si>
  <si>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</si>
  <si>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</si>
  <si>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</si>
  <si>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</si>
  <si>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</si>
  <si>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</si>
  <si>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</si>
  <si>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</si>
  <si>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</si>
  <si>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</si>
  <si>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</si>
  <si>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</si>
  <si>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</si>
  <si>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</si>
  <si>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</si>
  <si>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</si>
  <si>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</si>
  <si>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</si>
  <si>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</si>
  <si>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</si>
  <si>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</si>
  <si>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</si>
  <si>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</si>
  <si>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</si>
  <si>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</si>
  <si>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</si>
  <si>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</si>
  <si>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</si>
  <si>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</si>
  <si>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</si>
  <si>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</si>
  <si>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</si>
  <si>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</si>
  <si>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</si>
  <si>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</si>
  <si>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</si>
  <si>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</si>
  <si>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</si>
  <si>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</si>
  <si>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</si>
  <si>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</si>
  <si>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</si>
  <si>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</si>
  <si>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</si>
  <si>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</si>
  <si>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</si>
  <si>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</si>
  <si>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</si>
  <si>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</si>
  <si>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</si>
  <si>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</si>
  <si>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</si>
  <si>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</si>
  <si>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</si>
  <si>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</si>
  <si>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</si>
  <si>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</si>
  <si>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</si>
  <si>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</si>
  <si>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</si>
  <si>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</si>
  <si>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</si>
  <si>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</si>
  <si>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</si>
  <si>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</si>
  <si>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</si>
  <si>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</si>
  <si>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</si>
  <si>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</si>
  <si>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</si>
  <si>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</si>
  <si>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</si>
  <si>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</si>
  <si>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</si>
  <si>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</si>
  <si>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</si>
  <si>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</si>
  <si>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</si>
  <si>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</si>
  <si>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</si>
  <si>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</si>
  <si>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</si>
  <si>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</si>
  <si>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</si>
  <si>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</si>
  <si>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</si>
  <si>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</si>
  <si>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</si>
  <si>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</si>
  <si>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</si>
  <si>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</si>
  <si>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</si>
  <si>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</si>
  <si>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</si>
  <si>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</si>
  <si>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</si>
  <si>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</si>
  <si>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</si>
  <si>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</si>
  <si>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</si>
  <si>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</si>
  <si>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</si>
  <si>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</si>
  <si>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</si>
  <si>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</si>
  <si>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</si>
  <si>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</si>
  <si>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</si>
  <si>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</si>
  <si>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</si>
  <si>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</si>
  <si>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</si>
  <si>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</si>
  <si>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</si>
  <si>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</si>
  <si>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</si>
  <si>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</si>
  <si>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</si>
  <si>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</si>
  <si>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</si>
  <si>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</si>
  <si>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</si>
  <si>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</si>
  <si>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</si>
  <si>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</si>
  <si>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</si>
  <si>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</si>
  <si>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</si>
  <si>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</si>
  <si>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</si>
  <si>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</si>
  <si>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</si>
  <si>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</si>
  <si>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</si>
  <si>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</si>
  <si>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</si>
  <si>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</si>
  <si>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</si>
  <si>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</si>
  <si>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</si>
  <si>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</si>
  <si>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</si>
  <si>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</si>
  <si>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</si>
  <si>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</si>
  <si>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</si>
  <si>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</si>
  <si>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</si>
  <si>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</si>
  <si>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</si>
  <si>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</si>
  <si>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</si>
  <si>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</si>
  <si>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</si>
  <si>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</si>
  <si>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</si>
  <si>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</si>
  <si>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</si>
  <si>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</si>
  <si>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</si>
  <si>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</si>
  <si>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</si>
  <si>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</si>
  <si>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</si>
  <si>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</si>
  <si>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</si>
  <si>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</si>
  <si>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</si>
  <si>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</si>
  <si>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</si>
  <si>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</si>
  <si>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</si>
  <si>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</si>
  <si>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</si>
  <si>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</si>
  <si>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</si>
  <si>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</si>
  <si>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</si>
  <si>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</si>
  <si>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</si>
  <si>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</si>
  <si>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</si>
  <si>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</si>
  <si>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</si>
  <si>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</si>
  <si>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</si>
  <si>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</si>
  <si>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</si>
  <si>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</si>
  <si>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</si>
  <si>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</si>
  <si>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</si>
  <si>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</si>
  <si>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</si>
  <si>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</si>
  <si>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</si>
  <si>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</si>
  <si>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</si>
  <si>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</si>
  <si>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</si>
  <si>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</si>
  <si>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</si>
  <si>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</si>
  <si>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</si>
  <si>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</si>
  <si>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</si>
  <si>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</si>
  <si>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</si>
  <si>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</si>
  <si>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</si>
  <si>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</si>
  <si>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</si>
  <si>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</si>
  <si>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</si>
  <si>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</si>
  <si>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</si>
  <si>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</si>
  <si>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</si>
  <si>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</si>
  <si>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</si>
  <si>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</si>
  <si>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</si>
  <si>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</si>
  <si>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</si>
  <si>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</si>
  <si>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</si>
  <si>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</si>
  <si>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</si>
  <si>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</si>
  <si>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</si>
  <si>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</si>
  <si>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</si>
  <si>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</si>
  <si>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</si>
  <si>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</si>
  <si>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</si>
  <si>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</si>
  <si>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</si>
  <si>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</si>
  <si>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</si>
  <si>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</si>
  <si>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</si>
  <si>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</si>
  <si>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</si>
  <si>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</si>
  <si>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</si>
  <si>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</si>
  <si>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</si>
  <si>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</si>
  <si>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</si>
  <si>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</si>
  <si>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</si>
  <si>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</si>
  <si>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</si>
  <si>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</si>
  <si>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</si>
  <si>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</si>
  <si>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</si>
  <si>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</si>
  <si>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</si>
  <si>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</si>
  <si>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</si>
  <si>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</si>
  <si>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</si>
  <si>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</si>
  <si>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</si>
  <si>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</si>
  <si>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</si>
  <si>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</si>
  <si>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</si>
  <si>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</si>
  <si>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</si>
  <si>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</si>
  <si>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</si>
  <si>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</si>
  <si>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</si>
  <si>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</si>
  <si>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</si>
  <si>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</si>
  <si>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</si>
  <si>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</si>
  <si>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</si>
  <si>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</si>
  <si>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</si>
  <si>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</si>
  <si>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</si>
  <si>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</si>
  <si>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</si>
  <si>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</si>
  <si>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</si>
  <si>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</si>
  <si>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</si>
  <si>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</si>
  <si>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</si>
  <si>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</si>
  <si>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</si>
  <si>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</si>
  <si>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</si>
  <si>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</si>
  <si>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</si>
  <si>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</si>
  <si>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</si>
  <si>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</si>
  <si>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</si>
  <si>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</si>
  <si>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</si>
  <si>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</si>
  <si>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</si>
  <si>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</si>
  <si>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</si>
  <si>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</si>
  <si>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</si>
  <si>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</si>
  <si>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</si>
  <si>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</si>
  <si>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</si>
  <si>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</si>
  <si>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</si>
  <si>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</si>
  <si>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</si>
  <si>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</si>
  <si>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</si>
  <si>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</si>
  <si>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</si>
  <si>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</si>
  <si>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</si>
  <si>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</si>
  <si>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</si>
  <si>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</si>
  <si>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</si>
  <si>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</si>
  <si>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</si>
  <si>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</si>
  <si>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</si>
  <si>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</si>
  <si>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</si>
  <si>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</si>
  <si>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</si>
  <si>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</si>
  <si>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</si>
  <si>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</si>
  <si>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</si>
  <si>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</si>
  <si>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</si>
  <si>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</si>
  <si>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</si>
  <si>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</si>
  <si>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</si>
  <si>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</si>
  <si>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</si>
  <si>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</si>
  <si>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</si>
  <si>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</si>
  <si>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</si>
  <si>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</si>
  <si>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</si>
  <si>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</si>
  <si>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</si>
  <si>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</si>
  <si>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</si>
  <si>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</si>
  <si>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</si>
  <si>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</si>
  <si>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</si>
  <si>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</si>
  <si>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</si>
  <si>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</si>
  <si>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</si>
  <si>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</si>
  <si>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</si>
  <si>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</si>
  <si>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</si>
  <si>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</si>
  <si>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</si>
  <si>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</si>
  <si>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</si>
  <si>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</si>
  <si>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</si>
  <si>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</si>
  <si>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</si>
  <si>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</si>
  <si>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</si>
  <si>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</si>
  <si>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</si>
  <si>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</si>
  <si>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</si>
  <si>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</si>
  <si>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</si>
  <si>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</si>
  <si>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</si>
  <si>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</si>
  <si>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</si>
  <si>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</si>
  <si>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</si>
  <si>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</si>
  <si>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</si>
  <si>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</si>
  <si>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</si>
  <si>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</si>
  <si>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</si>
  <si>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</si>
  <si>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</si>
  <si>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</si>
  <si>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</si>
  <si>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</si>
  <si>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</si>
  <si>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</si>
  <si>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</si>
  <si>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</si>
  <si>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</si>
  <si>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</si>
  <si>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</si>
  <si>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</si>
  <si>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</si>
  <si>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</si>
  <si>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</si>
  <si>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</si>
  <si>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</si>
  <si>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</si>
  <si>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</si>
  <si>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</si>
  <si>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</si>
  <si>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</si>
  <si>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</si>
  <si>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</si>
  <si>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</si>
  <si>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</si>
  <si>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</si>
  <si>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</si>
  <si>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</si>
  <si>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</si>
  <si>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</si>
  <si>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</si>
  <si>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</si>
  <si>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</si>
  <si>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</si>
  <si>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</si>
  <si>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</si>
  <si>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</si>
  <si>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</si>
  <si>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</si>
  <si>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</si>
  <si>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</si>
  <si>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</si>
  <si>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</si>
  <si>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</si>
  <si>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</si>
  <si>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</si>
  <si>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</si>
  <si>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</si>
  <si>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</si>
  <si>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</si>
  <si>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</si>
  <si>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</si>
  <si>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</si>
  <si>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</si>
  <si>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</si>
  <si>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</si>
  <si>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</si>
  <si>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</si>
  <si>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</si>
  <si>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</si>
  <si>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</si>
  <si>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</si>
  <si>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</si>
  <si>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</si>
  <si>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</si>
  <si>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</si>
  <si>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</si>
  <si>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</si>
  <si>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</si>
  <si>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</si>
  <si>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</si>
  <si>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</si>
  <si>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</si>
  <si>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</si>
  <si>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</si>
  <si>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</si>
  <si>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</si>
  <si>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</si>
  <si>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</si>
  <si>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</si>
  <si>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</si>
  <si>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</si>
  <si>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</si>
  <si>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</si>
  <si>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</si>
  <si>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</si>
  <si>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</si>
  <si>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</si>
  <si>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</si>
  <si>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</si>
  <si>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</si>
  <si>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</si>
  <si>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</si>
  <si>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</si>
  <si>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</si>
  <si>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</si>
  <si>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</si>
  <si>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</si>
  <si>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</si>
  <si>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</si>
  <si>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</si>
  <si>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</si>
  <si>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</si>
  <si>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</si>
  <si>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</si>
  <si>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</si>
  <si>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</si>
  <si>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</si>
  <si>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</si>
  <si>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</si>
  <si>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</si>
  <si>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</si>
  <si>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</si>
  <si>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</si>
  <si>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</si>
  <si>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</si>
  <si>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</si>
  <si>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</si>
  <si>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</si>
  <si>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</si>
  <si>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</si>
  <si>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</si>
  <si>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</si>
  <si>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</si>
  <si>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</si>
  <si>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</si>
  <si>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</si>
  <si>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</si>
  <si>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</si>
  <si>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</si>
  <si>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</si>
  <si>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</si>
  <si>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</si>
  <si>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</si>
  <si>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</si>
  <si>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</si>
  <si>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</si>
  <si>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</si>
  <si>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</si>
  <si>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</si>
  <si>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</si>
  <si>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</si>
  <si>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</si>
  <si>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</si>
  <si>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</si>
  <si>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</si>
  <si>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</si>
  <si>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</si>
  <si>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</si>
  <si>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</si>
  <si>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</si>
  <si>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</si>
  <si>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</si>
  <si>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</si>
  <si>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</si>
  <si>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</si>
  <si>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</si>
  <si>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</si>
  <si>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</si>
  <si>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</si>
  <si>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</si>
  <si>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</si>
  <si>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</si>
  <si>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</si>
  <si>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</si>
  <si>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</si>
  <si>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</si>
  <si>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</si>
  <si>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</si>
  <si>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</si>
  <si>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</si>
  <si>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</si>
  <si>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</si>
  <si>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</si>
  <si>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</si>
  <si>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</si>
  <si>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</si>
  <si>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</si>
  <si>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</si>
  <si>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</si>
  <si>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</si>
  <si>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</si>
  <si>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</si>
  <si>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</si>
  <si>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</si>
  <si>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</si>
  <si>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</si>
  <si>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</si>
  <si>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</si>
  <si>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</si>
  <si>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</si>
  <si>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</si>
  <si>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</si>
  <si>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</si>
  <si>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</si>
  <si>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</si>
  <si>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</si>
  <si>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</si>
  <si>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</si>
  <si>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</si>
  <si>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</si>
  <si>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</si>
  <si>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</si>
  <si>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</si>
  <si>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</si>
  <si>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</si>
  <si>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</si>
  <si>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</si>
  <si>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</si>
  <si>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</si>
  <si>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</si>
  <si>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</si>
  <si>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</si>
  <si>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</si>
  <si>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</si>
  <si>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</si>
  <si>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</si>
  <si>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</si>
  <si>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</si>
  <si>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</si>
  <si>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</si>
  <si>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</si>
  <si>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</si>
  <si>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</si>
  <si>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</si>
  <si>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</si>
  <si>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</si>
  <si>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</si>
  <si>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</si>
  <si>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</si>
  <si>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</si>
  <si>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</si>
  <si>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</si>
  <si>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</si>
  <si>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</si>
  <si>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</si>
  <si>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</si>
  <si>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</si>
  <si>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</si>
  <si>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</si>
  <si>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</si>
  <si>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</si>
  <si>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</si>
  <si>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</si>
  <si>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</si>
  <si>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</si>
  <si>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</si>
  <si>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</si>
  <si>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</si>
  <si>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</si>
  <si>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</si>
  <si>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</si>
  <si>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</si>
  <si>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</si>
  <si>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</si>
  <si>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</si>
  <si>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</si>
  <si>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</si>
  <si>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</si>
  <si>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</si>
  <si>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</si>
  <si>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</si>
  <si>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</si>
  <si>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</si>
  <si>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</si>
  <si>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</si>
  <si>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</si>
  <si>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</si>
  <si>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</si>
  <si>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</si>
  <si>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</si>
  <si>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</si>
  <si>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</si>
  <si>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</si>
  <si>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</si>
  <si>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</si>
  <si>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</si>
  <si>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</si>
  <si>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</si>
  <si>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</si>
  <si>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</si>
  <si>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</si>
  <si>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</si>
  <si>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</si>
  <si>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</si>
  <si>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</si>
  <si>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</si>
  <si>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</si>
  <si>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</si>
  <si>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</si>
  <si>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</si>
  <si>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</si>
  <si>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</si>
  <si>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</si>
  <si>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</si>
  <si>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</si>
  <si>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</si>
  <si>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</si>
  <si>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</si>
  <si>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</si>
  <si>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</si>
  <si>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</si>
  <si>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</si>
  <si>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</si>
  <si>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</si>
  <si>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</si>
  <si>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</si>
  <si>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</si>
  <si>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</si>
  <si>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</si>
  <si>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</si>
  <si>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</si>
  <si>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</si>
  <si>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</si>
  <si>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</si>
  <si>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</si>
  <si>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</si>
  <si>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</si>
  <si>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</si>
  <si>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</si>
  <si>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</si>
  <si>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</si>
  <si>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</si>
  <si>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</si>
  <si>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</si>
  <si>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</si>
  <si>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</si>
  <si>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</si>
  <si>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</si>
  <si>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</si>
  <si>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</si>
  <si>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</si>
  <si>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</si>
  <si>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</si>
  <si>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</si>
  <si>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</si>
  <si>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</si>
  <si>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</si>
  <si>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</si>
  <si>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</si>
  <si>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</si>
  <si>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</si>
  <si>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</si>
  <si>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</si>
  <si>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</si>
  <si>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</si>
  <si>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</si>
  <si>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</si>
  <si>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</si>
  <si>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</si>
  <si>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</si>
  <si>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</si>
  <si>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</si>
  <si>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</si>
  <si>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</si>
  <si>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</si>
  <si>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</si>
  <si>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</si>
  <si>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</si>
  <si>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</si>
  <si>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</si>
  <si>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</si>
  <si>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</si>
  <si>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</si>
  <si>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</si>
  <si>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</si>
  <si>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</si>
  <si>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</si>
  <si>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</si>
  <si>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</si>
  <si>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</si>
  <si>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</si>
  <si>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</si>
  <si>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</si>
  <si>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</si>
  <si>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</si>
  <si>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</si>
  <si>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</si>
  <si>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</si>
  <si>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</si>
  <si>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</si>
  <si>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</si>
  <si>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</si>
  <si>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</si>
  <si>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</si>
  <si>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</si>
  <si>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</si>
  <si>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</si>
  <si>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</si>
  <si>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</si>
  <si>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</si>
  <si>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</si>
  <si>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</si>
  <si>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</si>
  <si>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</si>
  <si>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</si>
  <si>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</si>
  <si>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</si>
  <si>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</si>
  <si>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</si>
  <si>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</si>
  <si>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</si>
  <si>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</si>
  <si>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</si>
  <si>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</si>
  <si>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</si>
  <si>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</si>
  <si>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</si>
  <si>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</si>
  <si>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</si>
  <si>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</si>
  <si>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</si>
  <si>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</si>
  <si>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</si>
  <si>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</si>
  <si>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</si>
  <si>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</si>
  <si>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</si>
  <si>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</si>
  <si>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</si>
  <si>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</si>
  <si>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</si>
  <si>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</si>
  <si>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</si>
  <si>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</si>
  <si>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</si>
  <si>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</si>
  <si>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</si>
  <si>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</si>
  <si>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</si>
  <si>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</si>
  <si>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</si>
  <si>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</si>
  <si>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</si>
  <si>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</si>
  <si>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</si>
  <si>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</si>
  <si>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</si>
  <si>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</si>
  <si>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</si>
  <si>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</si>
  <si>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</si>
  <si>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</si>
  <si>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</si>
  <si>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</si>
  <si>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</si>
  <si>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</si>
  <si>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</si>
  <si>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</si>
  <si>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</si>
  <si>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</si>
  <si>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</si>
  <si>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</si>
  <si>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</si>
  <si>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</si>
  <si>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</si>
  <si>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</si>
  <si>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</si>
  <si>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</si>
  <si>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</si>
  <si>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</si>
  <si>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</si>
  <si>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</si>
  <si>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</si>
  <si>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</si>
  <si>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</si>
  <si>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</si>
  <si>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</si>
  <si>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</si>
  <si>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</si>
  <si>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</si>
  <si>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</si>
  <si>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</si>
  <si>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</si>
  <si>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</si>
  <si>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</si>
  <si>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</si>
  <si>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</si>
  <si>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</si>
  <si>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</si>
  <si>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</si>
  <si>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</si>
  <si>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</si>
  <si>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</si>
  <si>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</si>
  <si>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</si>
  <si>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</si>
  <si>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</si>
  <si>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</si>
  <si>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</si>
  <si>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</si>
  <si>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</si>
  <si>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</si>
  <si>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</si>
  <si>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</si>
  <si>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</si>
  <si>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</si>
  <si>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</si>
  <si>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</si>
  <si>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</si>
  <si>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</si>
  <si>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</si>
  <si>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</si>
  <si>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</si>
  <si>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</si>
  <si>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</si>
  <si>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</si>
  <si>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</si>
  <si>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</si>
  <si>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</si>
  <si>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</si>
  <si>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</si>
  <si>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</si>
  <si>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</si>
  <si>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</si>
  <si>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</si>
  <si>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</si>
  <si>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</si>
  <si>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</si>
  <si>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</si>
  <si>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</si>
  <si>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</si>
  <si>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</si>
  <si>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</si>
  <si>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</si>
  <si>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</si>
  <si>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</si>
  <si>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</si>
  <si>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</si>
  <si>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</si>
  <si>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</si>
  <si>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</si>
  <si>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</si>
  <si>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</si>
  <si>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</si>
  <si>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</si>
  <si>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</si>
  <si>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</si>
  <si>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</si>
  <si>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</si>
  <si>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</si>
  <si>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</si>
  <si>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</si>
  <si>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</si>
  <si>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</si>
  <si>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</si>
  <si>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</si>
  <si>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</si>
  <si>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</si>
  <si>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</si>
  <si>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</si>
  <si>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</si>
  <si>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</si>
  <si>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</si>
  <si>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</si>
  <si>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</si>
  <si>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</si>
  <si>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</si>
  <si>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</si>
  <si>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</si>
  <si>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</si>
  <si>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</si>
  <si>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</si>
  <si>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</si>
  <si>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</si>
  <si>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</si>
  <si>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</si>
  <si>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</si>
  <si>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</si>
  <si>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</si>
  <si>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</si>
  <si>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</si>
  <si>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</si>
  <si>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</si>
  <si>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</si>
  <si>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</si>
  <si>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</si>
  <si>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</si>
  <si>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</si>
  <si>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</si>
  <si>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</si>
  <si>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</si>
  <si>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</si>
  <si>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</si>
  <si>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</si>
  <si>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</si>
  <si>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</si>
  <si>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</si>
  <si>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</si>
  <si>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</si>
  <si>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</si>
  <si>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</si>
  <si>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</si>
  <si>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</si>
  <si>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</si>
  <si>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</si>
  <si>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</si>
  <si>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</si>
  <si>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</si>
  <si>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</si>
  <si>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</si>
  <si>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</si>
  <si>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</si>
  <si>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</si>
  <si>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</si>
  <si>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</si>
  <si>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</si>
  <si>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</si>
  <si>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</si>
  <si>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</si>
  <si>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</si>
  <si>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</si>
  <si>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</si>
  <si>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</si>
  <si>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</si>
  <si>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</si>
  <si>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</si>
  <si>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</si>
  <si>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</si>
  <si>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</si>
  <si>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</si>
  <si>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</si>
  <si>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</si>
  <si>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</si>
  <si>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</si>
  <si>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</si>
  <si>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</si>
  <si>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</si>
  <si>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</si>
  <si>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</si>
  <si>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</si>
  <si>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</si>
  <si>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</si>
  <si>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</si>
  <si>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</si>
  <si>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</si>
  <si>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</si>
  <si>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</si>
  <si>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</si>
  <si>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</si>
  <si>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</si>
  <si>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</si>
  <si>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</si>
  <si>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</si>
  <si>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</si>
  <si>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</si>
  <si>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</si>
  <si>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</si>
  <si>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</si>
  <si>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</si>
  <si>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</si>
  <si>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</si>
  <si>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</si>
  <si>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</si>
  <si>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</si>
  <si>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</si>
  <si>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</si>
  <si>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</si>
  <si>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</si>
  <si>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</si>
  <si>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</si>
  <si>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</si>
  <si>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</si>
  <si>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</si>
  <si>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</si>
  <si>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</si>
  <si>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</si>
  <si>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</si>
  <si>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</si>
  <si>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</si>
  <si>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</si>
  <si>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</si>
  <si>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</si>
  <si>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</si>
  <si>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</si>
  <si>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</si>
  <si>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</si>
  <si>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</si>
  <si>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</si>
  <si>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</si>
  <si>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</si>
  <si>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</si>
  <si>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</si>
  <si>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</si>
  <si>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</si>
  <si>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</si>
  <si>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</si>
  <si>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</si>
  <si>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</si>
  <si>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</si>
  <si>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</si>
  <si>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</si>
  <si>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</si>
  <si>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</si>
  <si>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</si>
  <si>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</si>
  <si>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</si>
  <si>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</si>
  <si>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</si>
  <si>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</si>
  <si>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</si>
  <si>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</si>
  <si>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</si>
  <si>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</si>
  <si>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</si>
  <si>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</si>
  <si>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</si>
  <si>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</si>
  <si>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</si>
  <si>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</si>
  <si>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</si>
  <si>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</si>
  <si>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</si>
  <si>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</si>
  <si>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</si>
  <si>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</si>
  <si>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</si>
  <si>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</si>
  <si>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</si>
  <si>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</si>
  <si>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</si>
  <si>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</si>
  <si>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</si>
  <si>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</si>
  <si>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</si>
  <si>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</si>
  <si>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</si>
  <si>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</si>
  <si>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</si>
  <si>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</si>
  <si>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</si>
  <si>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</si>
  <si>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</si>
  <si>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</si>
  <si>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</si>
  <si>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</si>
  <si>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</si>
  <si>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</si>
  <si>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</si>
  <si>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</si>
  <si>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</si>
  <si>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</si>
  <si>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</si>
  <si>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</si>
  <si>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</si>
  <si>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</si>
  <si>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</si>
  <si>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</si>
  <si>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</si>
  <si>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</si>
  <si>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</si>
  <si>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</si>
  <si>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</si>
  <si>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</si>
  <si>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</si>
  <si>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</si>
  <si>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</si>
  <si>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</si>
  <si>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</si>
  <si>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</si>
  <si>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</si>
  <si>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</si>
  <si>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</si>
  <si>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</si>
  <si>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</si>
  <si>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</si>
  <si>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</si>
  <si>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</si>
  <si>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</si>
  <si>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</si>
  <si>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</si>
  <si>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</si>
  <si>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</si>
  <si>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</si>
  <si>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</si>
  <si>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</si>
  <si>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</si>
  <si>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</si>
  <si>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</si>
  <si>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</si>
  <si>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</si>
  <si>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</si>
  <si>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</si>
  <si>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</si>
  <si>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</si>
  <si>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</si>
  <si>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</si>
  <si>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</si>
  <si>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</si>
  <si>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</si>
  <si>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</si>
  <si>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</si>
  <si>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</si>
  <si>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</si>
  <si>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</si>
  <si>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</si>
  <si>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</si>
  <si>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</si>
  <si>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</si>
  <si>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</si>
  <si>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</si>
  <si>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</si>
  <si>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</si>
  <si>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</si>
  <si>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</si>
  <si>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</si>
  <si>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</si>
  <si>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</si>
  <si>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</si>
  <si>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</si>
  <si>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</si>
  <si>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</si>
  <si>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</si>
  <si>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</si>
  <si>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</si>
  <si>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</si>
  <si>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</si>
  <si>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</si>
  <si>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</si>
  <si>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</si>
  <si>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</si>
  <si>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</si>
  <si>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</si>
  <si>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</si>
  <si>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</si>
  <si>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</si>
  <si>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</si>
  <si>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</si>
  <si>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</si>
  <si>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</si>
  <si>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</si>
  <si>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</si>
  <si>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</si>
  <si>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</si>
  <si>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</si>
  <si>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</si>
  <si>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</si>
  <si>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</si>
  <si>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</si>
  <si>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</si>
  <si>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</si>
  <si>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</si>
  <si>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</si>
  <si>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</si>
  <si>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</si>
  <si>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</si>
  <si>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</si>
  <si>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</si>
  <si>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</si>
  <si>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</si>
  <si>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</si>
  <si>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</si>
  <si>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</si>
  <si>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</si>
  <si>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</si>
  <si>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</si>
  <si>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</si>
  <si>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</si>
  <si>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</si>
  <si>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</si>
  <si>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</si>
  <si>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</si>
  <si>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</si>
  <si>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</si>
  <si>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</si>
  <si>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</si>
  <si>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</si>
  <si>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</si>
  <si>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</si>
  <si>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</si>
  <si>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</si>
  <si>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</si>
  <si>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</si>
  <si>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</si>
  <si>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</si>
  <si>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</si>
  <si>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</si>
  <si>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</si>
  <si>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</si>
  <si>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</si>
  <si>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</si>
  <si>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</si>
  <si>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</si>
  <si>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</si>
  <si>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</si>
  <si>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</si>
  <si>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</si>
  <si>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</si>
  <si>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</si>
  <si>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</si>
  <si>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</si>
  <si>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</si>
  <si>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</si>
  <si>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</si>
  <si>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</si>
  <si>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</si>
  <si>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</si>
  <si>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</si>
  <si>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</si>
  <si>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</si>
  <si>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</si>
  <si>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</si>
  <si>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</si>
  <si>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</si>
  <si>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</si>
  <si>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</si>
  <si>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</si>
  <si>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</si>
  <si>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</si>
  <si>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</si>
  <si>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</si>
  <si>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</si>
  <si>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</si>
  <si>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</si>
  <si>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</si>
  <si>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</si>
  <si>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</si>
  <si>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</si>
  <si>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</si>
  <si>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</si>
  <si>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</si>
  <si>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</si>
  <si>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</si>
  <si>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</si>
  <si>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</si>
  <si>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</si>
  <si>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</si>
  <si>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</si>
  <si>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</si>
  <si>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</si>
  <si>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</si>
  <si>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</si>
  <si>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</si>
  <si>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</si>
  <si>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</si>
  <si>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</si>
  <si>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</si>
  <si>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</si>
  <si>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</si>
  <si>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</si>
  <si>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</si>
  <si>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</si>
  <si>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</si>
  <si>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</si>
  <si>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</si>
  <si>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</si>
  <si>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</si>
  <si>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</si>
  <si>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</si>
  <si>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</si>
  <si>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</si>
  <si>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</si>
  <si>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</si>
  <si>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</si>
  <si>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</si>
  <si>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</si>
  <si>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</si>
  <si>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</si>
  <si>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</si>
  <si>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</si>
  <si>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</si>
  <si>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</si>
  <si>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</si>
  <si>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</si>
  <si>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</si>
  <si>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</si>
  <si>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</si>
  <si>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</si>
  <si>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</si>
  <si>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</si>
  <si>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</si>
  <si>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</si>
  <si>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</si>
  <si>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</si>
  <si>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</si>
  <si>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</si>
  <si>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</si>
  <si>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</si>
  <si>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</si>
  <si>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</si>
  <si>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</si>
  <si>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</si>
  <si>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</si>
  <si>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</si>
  <si>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</si>
  <si>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</si>
  <si>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</si>
  <si>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</si>
  <si>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</si>
  <si>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</si>
  <si>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</si>
  <si>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</si>
  <si>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</si>
  <si>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</si>
  <si>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</si>
  <si>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</si>
  <si>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</si>
  <si>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</si>
  <si>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</si>
  <si>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</si>
  <si>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</si>
  <si>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</si>
  <si>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</si>
  <si>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</si>
  <si>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</si>
  <si>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</si>
  <si>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</si>
  <si>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</si>
  <si>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</si>
  <si>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</si>
  <si>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</si>
  <si>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</si>
  <si>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</si>
  <si>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</si>
  <si>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</si>
  <si>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</si>
  <si>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</si>
  <si>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</si>
  <si>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</si>
  <si>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</si>
  <si>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</si>
  <si>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</si>
  <si>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</si>
  <si>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</si>
  <si>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</si>
  <si>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</si>
  <si>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</si>
  <si>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</si>
  <si>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</si>
  <si>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</si>
  <si>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</si>
  <si>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</si>
  <si>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</si>
  <si>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</si>
  <si>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</si>
  <si>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</si>
  <si>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</si>
  <si>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</si>
  <si>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</si>
  <si>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</si>
  <si>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</si>
  <si>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</si>
  <si>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</si>
  <si>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</si>
  <si>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</si>
  <si>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</si>
  <si>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</si>
  <si>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</si>
  <si>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</si>
  <si>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</si>
  <si>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</si>
  <si>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</si>
  <si>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</si>
  <si>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</si>
  <si>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</si>
  <si>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</si>
  <si>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</si>
  <si>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</si>
  <si>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</si>
  <si>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</si>
  <si>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</si>
  <si>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</si>
  <si>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</si>
  <si>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</si>
  <si>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</si>
  <si>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</si>
  <si>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</si>
  <si>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</si>
  <si>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</si>
  <si>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</si>
  <si>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</si>
  <si>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</si>
  <si>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</si>
  <si>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</si>
  <si>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</si>
  <si>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</si>
  <si>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</si>
  <si>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</si>
  <si>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</si>
  <si>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</si>
  <si>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</si>
  <si>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</si>
  <si>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</si>
  <si>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</si>
  <si>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</si>
  <si>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</si>
  <si>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</si>
  <si>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</si>
  <si>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</si>
  <si>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</si>
  <si>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</si>
  <si>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</si>
  <si>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</si>
  <si>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</si>
  <si>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</si>
  <si>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</si>
  <si>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</si>
  <si>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</si>
  <si>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</si>
  <si>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</si>
  <si>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</si>
  <si>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</si>
  <si>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</si>
  <si>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</si>
  <si>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</si>
  <si>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</si>
  <si>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</si>
  <si>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</si>
  <si>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</si>
  <si>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</si>
  <si>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</si>
  <si>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</si>
  <si>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</si>
  <si>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</si>
  <si>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</si>
  <si>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</si>
  <si>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</si>
  <si>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</si>
  <si>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</si>
  <si>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</si>
  <si>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</si>
  <si>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</si>
  <si>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</si>
  <si>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</si>
  <si>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</si>
  <si>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</si>
  <si>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</si>
  <si>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</si>
  <si>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</si>
  <si>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</si>
  <si>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</si>
  <si>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</si>
  <si>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</si>
  <si>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</si>
  <si>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</si>
  <si>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</si>
  <si>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</si>
  <si>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</si>
  <si>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</si>
  <si>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</si>
  <si>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</si>
  <si>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</si>
  <si>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</si>
  <si>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</si>
  <si>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</si>
  <si>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</si>
  <si>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</si>
  <si>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</si>
  <si>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</si>
  <si>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</si>
  <si>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</si>
  <si>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</si>
  <si>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</si>
  <si>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</si>
  <si>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</si>
  <si>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</si>
  <si>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</si>
  <si>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</si>
  <si>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</si>
  <si>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</si>
  <si>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</si>
  <si>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</si>
  <si>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</si>
  <si>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</si>
  <si>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</si>
  <si>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</si>
  <si>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</si>
  <si>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</si>
  <si>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</si>
  <si>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</si>
  <si>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</si>
  <si>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</si>
  <si>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</si>
  <si>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</si>
  <si>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</si>
  <si>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</si>
  <si>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</si>
  <si>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</si>
  <si>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</si>
  <si>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</si>
  <si>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</si>
  <si>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</si>
  <si>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</si>
  <si>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</si>
  <si>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</si>
  <si>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</si>
  <si>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</si>
  <si>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</si>
  <si>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</si>
  <si>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</si>
  <si>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</si>
  <si>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</si>
  <si>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</si>
  <si>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</si>
  <si>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</si>
  <si>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</si>
  <si>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</si>
  <si>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</si>
  <si>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</si>
  <si>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</si>
  <si>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</si>
  <si>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</si>
  <si>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</si>
  <si>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</si>
  <si>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</si>
  <si>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</si>
  <si>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</si>
  <si>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</si>
  <si>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</si>
  <si>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</si>
  <si>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</si>
  <si>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69"/>
  </si>
  <si>
    <t>介護サービス</t>
    <rPh sb="0" eb="2">
      <t>カイゴ</t>
    </rPh>
    <phoneticPr fontId="69"/>
  </si>
  <si>
    <t>市区町村</t>
    <rPh sb="0" eb="4">
      <t>シクチョウソン</t>
    </rPh>
    <phoneticPr fontId="69"/>
  </si>
  <si>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</si>
  <si>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</si>
  <si>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</si>
  <si>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</si>
  <si>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</si>
  <si>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</si>
  <si>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</si>
  <si>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</si>
  <si>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</si>
  <si>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</si>
  <si>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</si>
  <si>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</si>
  <si>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</si>
  <si>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</si>
  <si>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</si>
  <si>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</si>
  <si>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</si>
  <si>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</si>
  <si>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</si>
  <si>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</si>
  <si>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</si>
  <si>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</si>
  <si>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</si>
  <si>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</si>
  <si>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</si>
  <si>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</si>
  <si>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</si>
  <si>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</si>
  <si>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</si>
  <si>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</si>
  <si>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</si>
  <si>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</si>
  <si>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</si>
  <si>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</si>
  <si>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</si>
  <si>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</si>
  <si>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</si>
  <si>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</si>
  <si>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</si>
  <si>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</si>
  <si>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</si>
  <si>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</si>
  <si>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</si>
  <si>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</si>
  <si>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</si>
  <si>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</si>
  <si>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</si>
  <si>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</si>
  <si>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</si>
  <si>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</si>
  <si>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</si>
  <si>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</si>
  <si>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</si>
  <si>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</si>
  <si>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</si>
  <si>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</si>
  <si>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</si>
  <si>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</si>
  <si>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</si>
  <si>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</si>
  <si>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</si>
  <si>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</si>
  <si>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</si>
  <si>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</si>
  <si>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</si>
  <si>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</si>
  <si>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</si>
  <si>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</si>
  <si>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</si>
  <si>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</si>
  <si>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</si>
  <si>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</si>
  <si>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</si>
  <si>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</si>
  <si>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</si>
  <si>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</si>
  <si>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</si>
  <si>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</si>
  <si>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</si>
  <si>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</si>
  <si>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</si>
  <si>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</si>
  <si>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</si>
  <si>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</si>
  <si>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</si>
  <si>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</si>
  <si>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</si>
  <si>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</si>
  <si>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</si>
  <si>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</si>
  <si>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</si>
  <si>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</si>
  <si>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</si>
  <si>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</si>
  <si>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</si>
  <si>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</si>
  <si>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</si>
  <si>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2"/>
  </si>
  <si>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</si>
  <si>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</si>
  <si>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</si>
  <si>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</si>
  <si>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</si>
  <si>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</si>
  <si>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</si>
  <si>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</si>
  <si>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</si>
  <si>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</si>
  <si>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</si>
  <si>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</si>
  <si>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</si>
  <si>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</si>
  <si>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</si>
  <si>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</si>
  <si>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</si>
  <si>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</si>
  <si>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</si>
  <si>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</si>
  <si>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</si>
  <si>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</si>
  <si>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</si>
  <si>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</si>
  <si>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</si>
  <si>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</si>
  <si>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</si>
  <si>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</si>
  <si>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</si>
  <si>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</si>
  <si>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</si>
  <si>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</si>
  <si>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</si>
  <si>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</si>
  <si>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</si>
  <si>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</si>
  <si>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</si>
  <si>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</si>
  <si>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</si>
  <si>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</si>
  <si>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</si>
  <si>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</si>
  <si>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</si>
  <si>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</si>
  <si>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</si>
  <si>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</si>
  <si>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</si>
  <si>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</si>
  <si>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</si>
  <si>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</si>
  <si>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</si>
  <si>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</si>
  <si>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</si>
  <si>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</si>
  <si>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</si>
  <si>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</si>
  <si>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</si>
  <si>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</si>
  <si>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</si>
  <si>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</si>
  <si>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</si>
  <si>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</si>
  <si>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</si>
  <si>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</si>
  <si>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</si>
  <si>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</si>
  <si>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</si>
  <si>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</si>
  <si>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</si>
  <si>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</si>
  <si>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</si>
  <si>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</si>
  <si>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</si>
  <si>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</si>
  <si>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</si>
  <si>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</si>
  <si>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</si>
  <si>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</si>
  <si>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</si>
  <si>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</si>
  <si>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</si>
  <si>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</si>
  <si>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</si>
  <si>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</si>
  <si>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</si>
  <si>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</si>
  <si>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</si>
  <si>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</si>
  <si>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</si>
  <si>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</si>
  <si>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</si>
  <si>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</si>
  <si>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</si>
  <si>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</si>
  <si>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</si>
  <si>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</si>
  <si>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</si>
  <si>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</si>
  <si>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</si>
  <si>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</si>
  <si>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</si>
  <si>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</si>
  <si>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</si>
  <si>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</si>
  <si>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</si>
  <si>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</si>
  <si>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</si>
  <si>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</si>
  <si>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</si>
  <si>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</si>
  <si>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</si>
  <si>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</si>
  <si>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</si>
  <si>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</si>
  <si>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</si>
  <si>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</si>
  <si>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</si>
  <si>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</si>
  <si>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</si>
  <si>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</si>
  <si>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</si>
  <si>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</si>
  <si>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</si>
  <si>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</si>
  <si>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</si>
  <si>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</si>
  <si>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</si>
  <si>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</si>
  <si>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</si>
  <si>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</si>
  <si>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</si>
  <si>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</si>
  <si>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</si>
  <si>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</si>
  <si>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</si>
  <si>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</si>
  <si>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</si>
  <si>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</si>
  <si>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</si>
  <si>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</si>
  <si>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</si>
  <si>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</si>
  <si>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</si>
  <si>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</si>
  <si>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</si>
  <si>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</si>
  <si>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</si>
  <si>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</si>
  <si>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</si>
  <si>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</si>
  <si>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</si>
  <si>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</si>
  <si>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</si>
  <si>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</si>
  <si>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</si>
  <si>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</si>
  <si>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</si>
  <si>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</si>
  <si>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</si>
  <si>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</si>
  <si>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</si>
  <si>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</si>
  <si>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</si>
  <si>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</si>
  <si>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3"/>
  </si>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</sst>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0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7"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0" fillId="28" borderId="10" xfId="0" applyNumberFormat="1" applyFont="1" applyFill="1" applyBorder="1" applyProtection="1">
      <alignment vertical="center"/>
      <protection locked="0"/>
    </xf>
    <xf numFmtId="176" fontId="47"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5" fillId="25" borderId="18" xfId="34" applyFont="1" applyFill="1" applyBorder="1" applyAlignment="1" applyProtection="1">
      <alignment vertical="center" shrinkToFit="1"/>
    </xf>
    <xf numFmtId="176" fontId="47" fillId="28" borderId="103" xfId="0" applyNumberFormat="1" applyFont="1" applyFill="1" applyBorder="1" applyProtection="1">
      <alignment vertical="center"/>
      <protection locked="0"/>
    </xf>
    <xf numFmtId="176" fontId="70" fillId="28" borderId="12" xfId="0" applyNumberFormat="1" applyFont="1" applyFill="1" applyBorder="1" applyProtection="1">
      <alignment vertical="center"/>
      <protection locked="0"/>
    </xf>
    <xf numFmtId="176" fontId="47"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5"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1"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5"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1" fillId="24" borderId="35" xfId="0" applyFont="1" applyFill="1" applyBorder="1" applyAlignment="1" applyProtection="1">
      <alignment horizontal="center" vertical="center"/>
      <protection locked="0"/>
    </xf>
    <xf numFmtId="0" fontId="41" fillId="27" borderId="46" xfId="0" applyFont="1" applyFill="1" applyBorder="1" applyAlignment="1" applyProtection="1">
      <alignment horizontal="center" vertical="center"/>
      <protection locked="0"/>
    </xf>
    <xf numFmtId="179" fontId="47" fillId="0" borderId="21" xfId="0" applyNumberFormat="1" applyFont="1" applyBorder="1" applyProtection="1">
      <alignment vertical="center"/>
      <protection locked="0"/>
    </xf>
    <xf numFmtId="179" fontId="47" fillId="0" borderId="22" xfId="0" applyNumberFormat="1" applyFont="1" applyBorder="1" applyProtection="1">
      <alignment vertical="center"/>
      <protection locked="0"/>
    </xf>
    <xf numFmtId="179" fontId="47" fillId="0" borderId="26" xfId="0" applyNumberFormat="1" applyFont="1" applyBorder="1" applyProtection="1">
      <alignment vertical="center"/>
      <protection locked="0"/>
    </xf>
    <xf numFmtId="0" fontId="85"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6"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1" fillId="26" borderId="18" xfId="0" applyFont="1" applyFill="1" applyBorder="1" applyAlignment="1" applyProtection="1">
      <alignment horizontal="center" vertical="center"/>
      <protection locked="0"/>
    </xf>
    <xf numFmtId="0" fontId="41"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7" fillId="25" borderId="102" xfId="34" applyNumberFormat="1" applyFont="1" applyFill="1" applyBorder="1" applyAlignment="1" applyProtection="1">
      <alignment vertical="center"/>
    </xf>
    <xf numFmtId="38" fontId="59" fillId="25" borderId="0" xfId="34" applyFont="1" applyFill="1" applyBorder="1" applyAlignment="1" applyProtection="1">
      <alignment vertical="center" shrinkToFit="1"/>
    </xf>
    <xf numFmtId="38" fontId="43" fillId="25" borderId="23" xfId="34" applyFont="1" applyFill="1" applyBorder="1" applyAlignment="1" applyProtection="1">
      <alignment vertical="center" shrinkToFit="1"/>
    </xf>
    <xf numFmtId="38" fontId="43" fillId="25" borderId="30" xfId="34" applyFont="1" applyFill="1" applyBorder="1" applyAlignment="1" applyProtection="1">
      <alignment vertical="center" shrinkToFit="1"/>
    </xf>
    <xf numFmtId="38" fontId="59"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4" fillId="26" borderId="106"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7" fillId="28" borderId="28" xfId="0" applyNumberFormat="1" applyFont="1" applyFill="1" applyBorder="1" applyProtection="1">
      <alignment vertical="center"/>
      <protection locked="0"/>
    </xf>
    <xf numFmtId="176" fontId="47" fillId="28" borderId="55" xfId="0" applyNumberFormat="1" applyFont="1" applyFill="1" applyBorder="1" applyProtection="1">
      <alignment vertical="center"/>
      <protection locked="0"/>
    </xf>
    <xf numFmtId="0" fontId="97" fillId="0" borderId="186" xfId="0" applyFont="1" applyBorder="1" applyAlignment="1" applyProtection="1">
      <alignment horizontal="center" vertical="center"/>
      <protection locked="0"/>
    </xf>
    <xf numFmtId="0" fontId="97" fillId="0" borderId="190" xfId="0" applyFont="1" applyBorder="1" applyAlignment="1" applyProtection="1">
      <alignment horizontal="center" vertical="center"/>
      <protection locked="0"/>
    </xf>
    <xf numFmtId="0" fontId="0" fillId="25" borderId="0" xfId="0" applyFill="1" applyProtection="1">
      <alignment vertical="center"/>
    </xf>
    <xf numFmtId="0" fontId="41"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6" fillId="25" borderId="0" xfId="0" applyFont="1" applyFill="1" applyProtection="1">
      <alignment vertical="center"/>
    </xf>
    <xf numFmtId="0" fontId="46" fillId="0" borderId="0" xfId="0" applyFont="1" applyAlignment="1" applyProtection="1">
      <alignment horizontal="center" vertical="center"/>
    </xf>
    <xf numFmtId="49" fontId="45" fillId="25" borderId="0" xfId="0" applyNumberFormat="1" applyFont="1" applyFill="1" applyAlignment="1" applyProtection="1">
      <alignment horizontal="center" vertical="center"/>
    </xf>
    <xf numFmtId="49" fontId="45" fillId="25" borderId="0" xfId="0" applyNumberFormat="1" applyFont="1" applyFill="1" applyAlignment="1" applyProtection="1">
      <alignment horizontal="left" vertical="center"/>
    </xf>
    <xf numFmtId="0" fontId="40" fillId="25" borderId="0" xfId="0" applyFont="1" applyFill="1" applyProtection="1">
      <alignment vertical="center"/>
    </xf>
    <xf numFmtId="0" fontId="48" fillId="25" borderId="0" xfId="0" applyFont="1" applyFill="1" applyAlignment="1" applyProtection="1"/>
    <xf numFmtId="0" fontId="50" fillId="25" borderId="0" xfId="0" applyFont="1" applyFill="1" applyProtection="1">
      <alignment vertical="center"/>
    </xf>
    <xf numFmtId="0" fontId="50" fillId="0" borderId="0" xfId="0" applyFont="1" applyProtection="1">
      <alignment vertical="center"/>
    </xf>
    <xf numFmtId="0" fontId="49" fillId="25" borderId="69" xfId="0" applyFont="1" applyFill="1" applyBorder="1" applyProtection="1">
      <alignment vertical="center"/>
    </xf>
    <xf numFmtId="0" fontId="49" fillId="25" borderId="12" xfId="0" applyFont="1" applyFill="1" applyBorder="1" applyProtection="1">
      <alignment vertical="center"/>
    </xf>
    <xf numFmtId="0" fontId="49" fillId="25" borderId="35" xfId="0" applyFont="1" applyFill="1" applyBorder="1" applyProtection="1">
      <alignment vertical="center"/>
    </xf>
    <xf numFmtId="0" fontId="50" fillId="25" borderId="35" xfId="0" applyFont="1" applyFill="1" applyBorder="1" applyProtection="1">
      <alignment vertical="center"/>
    </xf>
    <xf numFmtId="49" fontId="40" fillId="25" borderId="0" xfId="0" applyNumberFormat="1" applyFont="1" applyFill="1" applyAlignment="1" applyProtection="1">
      <alignment horizontal="left" vertical="center"/>
    </xf>
    <xf numFmtId="49" fontId="48" fillId="25" borderId="0" xfId="0" applyNumberFormat="1" applyFont="1" applyFill="1" applyAlignment="1" applyProtection="1">
      <alignment horizontal="left" vertical="center"/>
    </xf>
    <xf numFmtId="0" fontId="48" fillId="25" borderId="0" xfId="0" applyFont="1" applyFill="1" applyProtection="1">
      <alignment vertical="center"/>
    </xf>
    <xf numFmtId="0" fontId="49" fillId="25" borderId="0" xfId="0" applyFont="1" applyFill="1" applyProtection="1">
      <alignment vertical="center"/>
    </xf>
    <xf numFmtId="0" fontId="55" fillId="25" borderId="14" xfId="0" applyFont="1" applyFill="1" applyBorder="1" applyAlignment="1" applyProtection="1">
      <alignment horizontal="center" vertical="center"/>
    </xf>
    <xf numFmtId="0" fontId="55" fillId="0" borderId="29" xfId="0" applyFont="1" applyBorder="1" applyProtection="1">
      <alignment vertical="center"/>
    </xf>
    <xf numFmtId="0" fontId="55" fillId="25" borderId="32" xfId="0" applyFont="1" applyFill="1" applyBorder="1" applyAlignment="1" applyProtection="1">
      <alignment horizontal="center" vertical="center"/>
    </xf>
    <xf numFmtId="0" fontId="55" fillId="0" borderId="14" xfId="0" applyFont="1" applyBorder="1" applyProtection="1">
      <alignment vertical="center"/>
    </xf>
    <xf numFmtId="0" fontId="55" fillId="25" borderId="17" xfId="0" applyFont="1" applyFill="1" applyBorder="1" applyAlignment="1" applyProtection="1">
      <alignment horizontal="center" vertical="center"/>
    </xf>
    <xf numFmtId="0" fontId="55" fillId="25" borderId="75" xfId="0" applyFont="1" applyFill="1" applyBorder="1" applyAlignment="1" applyProtection="1">
      <alignment horizontal="left" vertical="center"/>
    </xf>
    <xf numFmtId="0" fontId="55" fillId="0" borderId="12" xfId="0" applyFont="1" applyBorder="1" applyAlignment="1" applyProtection="1">
      <alignment horizontal="center" vertical="center"/>
    </xf>
    <xf numFmtId="0" fontId="55" fillId="0" borderId="11" xfId="0" applyFont="1" applyBorder="1" applyProtection="1">
      <alignment vertical="center"/>
    </xf>
    <xf numFmtId="0" fontId="44" fillId="29" borderId="102" xfId="0" applyFont="1" applyFill="1" applyBorder="1" applyAlignment="1" applyProtection="1">
      <alignment horizontal="center" vertical="center"/>
    </xf>
    <xf numFmtId="0" fontId="55" fillId="25" borderId="12" xfId="0" applyFont="1" applyFill="1" applyBorder="1" applyAlignment="1" applyProtection="1">
      <alignment horizontal="center" vertical="center"/>
    </xf>
    <xf numFmtId="0" fontId="55" fillId="0" borderId="116" xfId="0" applyFont="1" applyBorder="1" applyProtection="1">
      <alignment vertical="center"/>
    </xf>
    <xf numFmtId="0" fontId="55" fillId="0" borderId="77" xfId="0" applyFont="1" applyBorder="1" applyProtection="1">
      <alignment vertical="center"/>
    </xf>
    <xf numFmtId="183" fontId="0" fillId="0" borderId="0" xfId="0" applyNumberFormat="1" applyProtection="1">
      <alignment vertical="center"/>
    </xf>
    <xf numFmtId="0" fontId="55"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3" fillId="0" borderId="0" xfId="0" applyFont="1" applyProtection="1">
      <alignment vertical="center"/>
    </xf>
    <xf numFmtId="0" fontId="44" fillId="0" borderId="0" xfId="0" applyFont="1" applyAlignment="1" applyProtection="1">
      <alignment horizontal="left" vertical="center"/>
    </xf>
    <xf numFmtId="0" fontId="48" fillId="0" borderId="0" xfId="0" applyFont="1" applyProtection="1">
      <alignment vertical="center"/>
    </xf>
    <xf numFmtId="0" fontId="49" fillId="0" borderId="79" xfId="0" applyFont="1" applyBorder="1" applyProtection="1">
      <alignment vertical="center"/>
    </xf>
    <xf numFmtId="0" fontId="49" fillId="25" borderId="23" xfId="0" applyFont="1" applyFill="1" applyBorder="1" applyProtection="1">
      <alignment vertical="center"/>
    </xf>
    <xf numFmtId="0" fontId="49" fillId="0" borderId="23" xfId="0" applyFont="1" applyBorder="1" applyProtection="1">
      <alignment vertical="center"/>
    </xf>
    <xf numFmtId="0" fontId="49" fillId="25" borderId="24" xfId="0" applyFont="1" applyFill="1" applyBorder="1" applyProtection="1">
      <alignment vertical="center"/>
    </xf>
    <xf numFmtId="0" fontId="95" fillId="33" borderId="45" xfId="0" applyFont="1" applyFill="1" applyBorder="1" applyProtection="1">
      <alignment vertical="center"/>
    </xf>
    <xf numFmtId="0" fontId="95" fillId="33" borderId="79" xfId="0" applyFont="1" applyFill="1" applyBorder="1" applyProtection="1">
      <alignment vertical="center"/>
    </xf>
    <xf numFmtId="0" fontId="95" fillId="33" borderId="75" xfId="0" applyFont="1" applyFill="1" applyBorder="1" applyProtection="1">
      <alignment vertical="center"/>
    </xf>
    <xf numFmtId="0" fontId="49" fillId="25" borderId="18" xfId="0" applyFont="1" applyFill="1" applyBorder="1" applyProtection="1">
      <alignment vertical="center"/>
    </xf>
    <xf numFmtId="0" fontId="43" fillId="25" borderId="104" xfId="0" applyFont="1" applyFill="1" applyBorder="1" applyProtection="1">
      <alignment vertical="center"/>
    </xf>
    <xf numFmtId="0" fontId="45" fillId="25" borderId="20" xfId="0" applyFont="1" applyFill="1" applyBorder="1" applyProtection="1">
      <alignment vertical="center"/>
    </xf>
    <xf numFmtId="0" fontId="49" fillId="25" borderId="20" xfId="0" applyFont="1" applyFill="1" applyBorder="1" applyProtection="1">
      <alignment vertical="center"/>
    </xf>
    <xf numFmtId="0" fontId="45" fillId="25" borderId="0" xfId="0" applyFont="1" applyFill="1" applyProtection="1">
      <alignment vertical="center"/>
    </xf>
    <xf numFmtId="0" fontId="49" fillId="25" borderId="37" xfId="0" applyFont="1" applyFill="1" applyBorder="1" applyProtection="1">
      <alignment vertical="center"/>
    </xf>
    <xf numFmtId="0" fontId="95" fillId="33" borderId="77" xfId="0" applyFont="1" applyFill="1" applyBorder="1" applyProtection="1">
      <alignment vertical="center"/>
    </xf>
    <xf numFmtId="0" fontId="43" fillId="25" borderId="0" xfId="0" applyFont="1" applyFill="1" applyProtection="1">
      <alignment vertical="center"/>
    </xf>
    <xf numFmtId="0" fontId="95" fillId="33" borderId="10" xfId="0" applyFont="1" applyFill="1" applyBorder="1" applyProtection="1">
      <alignment vertical="center"/>
    </xf>
    <xf numFmtId="0" fontId="43" fillId="25" borderId="36" xfId="0" applyFont="1" applyFill="1" applyBorder="1" applyProtection="1">
      <alignment vertical="center"/>
    </xf>
    <xf numFmtId="0" fontId="43" fillId="25" borderId="33" xfId="0" applyFont="1" applyFill="1" applyBorder="1" applyProtection="1">
      <alignment vertical="center"/>
    </xf>
    <xf numFmtId="0" fontId="43" fillId="25" borderId="0" xfId="0" applyFont="1" applyFill="1" applyAlignment="1" applyProtection="1">
      <alignment horizontal="center" vertical="center"/>
    </xf>
    <xf numFmtId="0" fontId="96" fillId="0" borderId="0" xfId="0" applyFont="1" applyProtection="1">
      <alignment vertical="center"/>
    </xf>
    <xf numFmtId="0" fontId="45" fillId="25" borderId="33" xfId="0" applyFont="1" applyFill="1" applyBorder="1" applyProtection="1">
      <alignment vertical="center"/>
    </xf>
    <xf numFmtId="0" fontId="49" fillId="25" borderId="36" xfId="0" applyFont="1" applyFill="1" applyBorder="1" applyProtection="1">
      <alignment vertical="center"/>
    </xf>
    <xf numFmtId="0" fontId="43" fillId="0" borderId="101" xfId="0" applyFont="1" applyBorder="1" applyAlignment="1" applyProtection="1">
      <alignment horizontal="left" vertical="center"/>
    </xf>
    <xf numFmtId="0" fontId="49" fillId="25" borderId="18" xfId="0" applyFont="1" applyFill="1" applyBorder="1" applyAlignment="1" applyProtection="1">
      <alignment horizontal="center" vertical="center"/>
    </xf>
    <xf numFmtId="0" fontId="95" fillId="33" borderId="13" xfId="0" applyFont="1" applyFill="1" applyBorder="1" applyProtection="1">
      <alignment vertical="center"/>
    </xf>
    <xf numFmtId="0" fontId="43" fillId="25" borderId="0" xfId="0" applyFont="1" applyFill="1" applyAlignment="1" applyProtection="1">
      <alignment horizontal="left" vertical="center"/>
    </xf>
    <xf numFmtId="0" fontId="49" fillId="25" borderId="0" xfId="0" applyFont="1" applyFill="1" applyAlignment="1" applyProtection="1">
      <alignment horizontal="center" vertical="center"/>
    </xf>
    <xf numFmtId="0" fontId="49" fillId="25" borderId="36" xfId="0" applyFont="1" applyFill="1" applyBorder="1" applyAlignment="1" applyProtection="1">
      <alignment horizontal="center" vertical="center"/>
    </xf>
    <xf numFmtId="0" fontId="43"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2" fillId="25" borderId="0" xfId="0" applyNumberFormat="1" applyFont="1" applyFill="1" applyProtection="1">
      <alignment vertical="center"/>
    </xf>
    <xf numFmtId="0" fontId="74" fillId="0" borderId="0" xfId="0" applyFont="1" applyAlignment="1" applyProtection="1">
      <alignment horizontal="center" vertical="top" wrapText="1"/>
    </xf>
    <xf numFmtId="0" fontId="45" fillId="25" borderId="0" xfId="0" applyFont="1" applyFill="1" applyAlignment="1" applyProtection="1">
      <alignment vertical="center" wrapText="1"/>
    </xf>
    <xf numFmtId="0" fontId="45" fillId="25" borderId="0" xfId="0" applyFont="1" applyFill="1" applyAlignment="1" applyProtection="1">
      <alignment horizontal="left" vertical="top" wrapText="1"/>
    </xf>
    <xf numFmtId="0" fontId="43" fillId="25" borderId="29" xfId="0" applyFont="1" applyFill="1" applyBorder="1" applyProtection="1">
      <alignment vertical="center"/>
    </xf>
    <xf numFmtId="0" fontId="0" fillId="25" borderId="0" xfId="0" applyFill="1" applyAlignment="1" applyProtection="1"/>
    <xf numFmtId="0" fontId="45" fillId="25" borderId="0" xfId="0" applyFont="1" applyFill="1" applyAlignment="1" applyProtection="1">
      <alignment horizontal="left" vertical="center"/>
    </xf>
    <xf numFmtId="0" fontId="44" fillId="30" borderId="102" xfId="0" applyFont="1" applyFill="1" applyBorder="1" applyAlignment="1" applyProtection="1">
      <alignment horizontal="center" vertical="center"/>
    </xf>
    <xf numFmtId="0" fontId="43" fillId="25" borderId="15" xfId="0" applyFont="1" applyFill="1" applyBorder="1" applyProtection="1">
      <alignment vertical="center"/>
    </xf>
    <xf numFmtId="0" fontId="61" fillId="25" borderId="36" xfId="0" applyFont="1" applyFill="1" applyBorder="1" applyAlignment="1" applyProtection="1">
      <alignment horizontal="right" vertical="center" shrinkToFit="1"/>
    </xf>
    <xf numFmtId="0" fontId="61"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3" fillId="25" borderId="61" xfId="0" applyFont="1" applyFill="1" applyBorder="1" applyProtection="1">
      <alignment vertical="center"/>
    </xf>
    <xf numFmtId="0" fontId="0" fillId="25" borderId="0" xfId="0" applyFill="1" applyAlignment="1" applyProtection="1">
      <alignment vertical="top"/>
    </xf>
    <xf numFmtId="0" fontId="64" fillId="25" borderId="0" xfId="0" applyFont="1" applyFill="1" applyProtection="1">
      <alignment vertical="center"/>
    </xf>
    <xf numFmtId="0" fontId="61" fillId="25" borderId="0" xfId="0" applyFont="1" applyFill="1" applyAlignment="1" applyProtection="1">
      <alignment horizontal="right" vertical="center" shrinkToFit="1"/>
    </xf>
    <xf numFmtId="2" fontId="61" fillId="25" borderId="0" xfId="0" applyNumberFormat="1" applyFont="1" applyFill="1" applyAlignment="1" applyProtection="1">
      <alignment horizontal="center" vertical="center" shrinkToFit="1"/>
    </xf>
    <xf numFmtId="0" fontId="43" fillId="25" borderId="75" xfId="0" applyFont="1" applyFill="1" applyBorder="1" applyAlignment="1" applyProtection="1">
      <alignment horizontal="left" vertical="top" wrapText="1"/>
    </xf>
    <xf numFmtId="0" fontId="0" fillId="0" borderId="103" xfId="0" applyBorder="1" applyProtection="1">
      <alignment vertical="center"/>
    </xf>
    <xf numFmtId="0" fontId="44" fillId="25" borderId="0" xfId="0" applyFont="1" applyFill="1" applyProtection="1">
      <alignment vertical="center"/>
    </xf>
    <xf numFmtId="0" fontId="29" fillId="0" borderId="0" xfId="0" applyFont="1" applyProtection="1">
      <alignment vertical="center"/>
    </xf>
    <xf numFmtId="0" fontId="45"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8" fillId="25" borderId="0" xfId="0" applyFont="1" applyFill="1" applyAlignment="1" applyProtection="1">
      <alignment horizontal="left" vertical="center" wrapText="1"/>
    </xf>
    <xf numFmtId="0" fontId="39" fillId="0" borderId="0" xfId="0" applyFont="1" applyAlignment="1" applyProtection="1">
      <alignment horizontal="left" vertical="top" wrapText="1"/>
    </xf>
    <xf numFmtId="49" fontId="45" fillId="25" borderId="0" xfId="0" applyNumberFormat="1" applyFont="1" applyFill="1" applyAlignment="1" applyProtection="1">
      <alignment horizontal="center" vertical="top"/>
    </xf>
    <xf numFmtId="0" fontId="0" fillId="25" borderId="16" xfId="0" applyFill="1" applyBorder="1" applyProtection="1">
      <alignment vertical="center"/>
    </xf>
    <xf numFmtId="0" fontId="43" fillId="25" borderId="116" xfId="0" applyFont="1" applyFill="1" applyBorder="1" applyProtection="1">
      <alignment vertical="center"/>
    </xf>
    <xf numFmtId="0" fontId="43" fillId="0" borderId="0" xfId="0" applyFont="1" applyAlignment="1" applyProtection="1">
      <alignment horizontal="left" vertical="center"/>
    </xf>
    <xf numFmtId="2" fontId="61" fillId="25" borderId="0" xfId="0" applyNumberFormat="1" applyFont="1" applyFill="1" applyAlignment="1" applyProtection="1">
      <alignment vertical="center" shrinkToFit="1"/>
    </xf>
    <xf numFmtId="0" fontId="0" fillId="25" borderId="32" xfId="0" applyFill="1" applyBorder="1" applyProtection="1">
      <alignment vertical="center"/>
    </xf>
    <xf numFmtId="0" fontId="43" fillId="25" borderId="17" xfId="0" applyFont="1" applyFill="1" applyBorder="1" applyAlignment="1" applyProtection="1">
      <alignment vertical="center" wrapText="1"/>
    </xf>
    <xf numFmtId="0" fontId="0" fillId="0" borderId="118" xfId="0" applyBorder="1" applyProtection="1">
      <alignment vertical="center"/>
    </xf>
    <xf numFmtId="0" fontId="43"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3" fillId="25" borderId="17" xfId="0" applyFont="1" applyFill="1" applyBorder="1" applyAlignment="1" applyProtection="1">
      <alignment horizontal="left" vertical="center" wrapText="1"/>
    </xf>
    <xf numFmtId="0" fontId="61" fillId="25" borderId="0" xfId="0" applyFont="1" applyFill="1" applyAlignment="1" applyProtection="1">
      <alignment vertical="center" textRotation="255" shrinkToFit="1"/>
    </xf>
    <xf numFmtId="0" fontId="45" fillId="25" borderId="0" xfId="0" applyFont="1" applyFill="1" applyAlignment="1" applyProtection="1">
      <alignment horizontal="center" vertical="center"/>
    </xf>
    <xf numFmtId="0" fontId="36" fillId="25" borderId="0" xfId="0" applyFont="1" applyFill="1" applyProtection="1">
      <alignment vertical="center"/>
    </xf>
    <xf numFmtId="49" fontId="36" fillId="0" borderId="0" xfId="0" applyNumberFormat="1" applyFont="1" applyAlignment="1" applyProtection="1">
      <alignment horizontal="left" vertical="center"/>
    </xf>
    <xf numFmtId="0" fontId="36" fillId="0" borderId="0" xfId="0" applyFont="1" applyProtection="1">
      <alignment vertical="center"/>
    </xf>
    <xf numFmtId="49" fontId="52" fillId="25" borderId="0" xfId="0" applyNumberFormat="1" applyFont="1" applyFill="1" applyAlignment="1" applyProtection="1">
      <alignment horizontal="center" vertical="center"/>
    </xf>
    <xf numFmtId="0" fontId="52" fillId="25" borderId="0" xfId="0" applyFont="1" applyFill="1" applyProtection="1">
      <alignment vertical="center"/>
    </xf>
    <xf numFmtId="0" fontId="58" fillId="25" borderId="0" xfId="0" applyFont="1" applyFill="1" applyAlignment="1" applyProtection="1">
      <alignment vertical="center" wrapText="1"/>
    </xf>
    <xf numFmtId="0" fontId="52" fillId="25" borderId="0" xfId="0" applyFont="1" applyFill="1" applyAlignment="1" applyProtection="1">
      <alignment vertical="center" wrapText="1"/>
    </xf>
    <xf numFmtId="0" fontId="58" fillId="25" borderId="0" xfId="0" applyFont="1" applyFill="1" applyAlignment="1" applyProtection="1">
      <alignment horizontal="left" vertical="center"/>
    </xf>
    <xf numFmtId="0" fontId="45" fillId="25" borderId="0" xfId="0" applyFont="1" applyFill="1" applyAlignment="1" applyProtection="1">
      <alignment horizontal="left" vertical="center" wrapText="1"/>
    </xf>
    <xf numFmtId="0" fontId="77" fillId="0" borderId="0" xfId="0" applyFont="1" applyProtection="1">
      <alignment vertical="center"/>
    </xf>
    <xf numFmtId="0" fontId="49" fillId="0" borderId="92" xfId="0" applyFont="1" applyBorder="1" applyAlignment="1" applyProtection="1">
      <alignment horizontal="center" vertical="center" wrapText="1"/>
    </xf>
    <xf numFmtId="0" fontId="50" fillId="25" borderId="18" xfId="0" applyFont="1" applyFill="1" applyBorder="1" applyProtection="1">
      <alignment vertical="center"/>
    </xf>
    <xf numFmtId="0" fontId="60" fillId="25" borderId="0" xfId="0" applyFont="1" applyFill="1" applyProtection="1">
      <alignment vertical="center"/>
    </xf>
    <xf numFmtId="0" fontId="43" fillId="25" borderId="166" xfId="0" applyFont="1" applyFill="1" applyBorder="1" applyAlignment="1" applyProtection="1">
      <alignment horizontal="center" vertical="center"/>
    </xf>
    <xf numFmtId="0" fontId="43" fillId="25" borderId="20" xfId="0" applyFont="1" applyFill="1" applyBorder="1" applyProtection="1">
      <alignment vertical="center"/>
    </xf>
    <xf numFmtId="176" fontId="43" fillId="25" borderId="0" xfId="0" applyNumberFormat="1" applyFont="1" applyFill="1" applyAlignment="1" applyProtection="1">
      <alignment vertical="center" wrapText="1"/>
    </xf>
    <xf numFmtId="0" fontId="45" fillId="25" borderId="16" xfId="0" applyFont="1" applyFill="1" applyBorder="1" applyProtection="1">
      <alignment vertical="center"/>
    </xf>
    <xf numFmtId="0" fontId="43" fillId="25" borderId="70" xfId="0" applyFont="1" applyFill="1" applyBorder="1" applyAlignment="1" applyProtection="1">
      <alignment horizontal="center" vertical="center"/>
    </xf>
    <xf numFmtId="0" fontId="43" fillId="25" borderId="49" xfId="0" applyFont="1" applyFill="1" applyBorder="1" applyProtection="1">
      <alignment vertical="center"/>
    </xf>
    <xf numFmtId="176" fontId="43" fillId="25" borderId="49" xfId="0" applyNumberFormat="1" applyFont="1" applyFill="1" applyBorder="1" applyAlignment="1" applyProtection="1">
      <alignment vertical="center" wrapText="1"/>
    </xf>
    <xf numFmtId="0" fontId="49" fillId="25" borderId="49" xfId="0" applyFont="1" applyFill="1" applyBorder="1" applyProtection="1">
      <alignment vertical="center"/>
    </xf>
    <xf numFmtId="0" fontId="45" fillId="25" borderId="49" xfId="0" applyFont="1" applyFill="1" applyBorder="1" applyProtection="1">
      <alignment vertical="center"/>
    </xf>
    <xf numFmtId="0" fontId="45" fillId="25" borderId="61" xfId="0" applyFont="1" applyFill="1" applyBorder="1" applyProtection="1">
      <alignment vertical="center"/>
    </xf>
    <xf numFmtId="0" fontId="43" fillId="25" borderId="135" xfId="0" applyFont="1" applyFill="1" applyBorder="1" applyAlignment="1" applyProtection="1">
      <alignment horizontal="center" vertical="center"/>
    </xf>
    <xf numFmtId="0" fontId="43" fillId="25" borderId="127" xfId="0" applyFont="1" applyFill="1" applyBorder="1" applyProtection="1">
      <alignment vertical="center"/>
    </xf>
    <xf numFmtId="0" fontId="43" fillId="25" borderId="18" xfId="0" applyFont="1" applyFill="1" applyBorder="1" applyAlignment="1" applyProtection="1">
      <alignment vertical="center" wrapText="1"/>
    </xf>
    <xf numFmtId="176" fontId="43" fillId="25" borderId="18" xfId="0" applyNumberFormat="1" applyFont="1" applyFill="1" applyBorder="1" applyAlignment="1" applyProtection="1">
      <alignment vertical="center" wrapText="1"/>
    </xf>
    <xf numFmtId="0" fontId="45" fillId="25" borderId="18" xfId="0" applyFont="1" applyFill="1" applyBorder="1" applyProtection="1">
      <alignment vertical="center"/>
    </xf>
    <xf numFmtId="0" fontId="45" fillId="25" borderId="63" xfId="0" applyFont="1" applyFill="1" applyBorder="1" applyProtection="1">
      <alignment vertical="center"/>
    </xf>
    <xf numFmtId="0" fontId="29" fillId="0" borderId="0" xfId="0" applyFont="1" applyAlignment="1" applyProtection="1">
      <alignment vertical="center" wrapText="1"/>
    </xf>
    <xf numFmtId="176" fontId="50" fillId="25" borderId="0" xfId="0" applyNumberFormat="1" applyFont="1" applyFill="1" applyProtection="1">
      <alignment vertical="center"/>
    </xf>
    <xf numFmtId="0" fontId="60" fillId="25" borderId="0" xfId="0" applyFont="1" applyFill="1" applyAlignment="1" applyProtection="1">
      <alignment horizontal="left" vertical="center" wrapText="1"/>
    </xf>
    <xf numFmtId="176" fontId="50" fillId="25" borderId="101" xfId="0" applyNumberFormat="1" applyFont="1" applyFill="1" applyBorder="1" applyProtection="1">
      <alignment vertical="center"/>
    </xf>
    <xf numFmtId="176" fontId="50" fillId="25" borderId="18" xfId="0" applyNumberFormat="1" applyFont="1" applyFill="1" applyBorder="1" applyProtection="1">
      <alignment vertical="center"/>
    </xf>
    <xf numFmtId="0" fontId="44" fillId="0" borderId="0" xfId="0" applyFont="1" applyAlignment="1" applyProtection="1">
      <alignment vertical="center" wrapText="1"/>
    </xf>
    <xf numFmtId="0" fontId="43" fillId="25" borderId="60" xfId="0" applyFont="1" applyFill="1" applyBorder="1" applyProtection="1">
      <alignment vertical="center"/>
    </xf>
    <xf numFmtId="0" fontId="62" fillId="25" borderId="49" xfId="0" applyFont="1" applyFill="1" applyBorder="1" applyAlignment="1" applyProtection="1">
      <alignment vertical="center" wrapText="1"/>
    </xf>
    <xf numFmtId="0" fontId="60" fillId="25" borderId="16" xfId="0" applyFont="1" applyFill="1" applyBorder="1" applyProtection="1">
      <alignment vertical="center"/>
    </xf>
    <xf numFmtId="0" fontId="43" fillId="0" borderId="62" xfId="0" applyFont="1" applyBorder="1" applyAlignment="1" applyProtection="1">
      <alignment horizontal="center" vertical="center"/>
    </xf>
    <xf numFmtId="0" fontId="43" fillId="25" borderId="62" xfId="0" applyFont="1" applyFill="1" applyBorder="1" applyAlignment="1" applyProtection="1">
      <alignment vertical="center" wrapText="1"/>
    </xf>
    <xf numFmtId="0" fontId="45" fillId="25" borderId="19" xfId="0" applyFont="1" applyFill="1" applyBorder="1" applyProtection="1">
      <alignment vertical="center"/>
    </xf>
    <xf numFmtId="0" fontId="49" fillId="25" borderId="0" xfId="0" applyFont="1" applyFill="1" applyAlignment="1" applyProtection="1">
      <alignment horizontal="left" vertical="center"/>
    </xf>
    <xf numFmtId="0" fontId="50" fillId="0" borderId="0" xfId="0" applyFont="1" applyAlignment="1" applyProtection="1">
      <alignment horizontal="center" vertical="center"/>
    </xf>
    <xf numFmtId="0" fontId="97" fillId="30" borderId="186" xfId="0" applyFont="1" applyFill="1" applyBorder="1" applyAlignment="1" applyProtection="1">
      <alignment horizontal="center" vertical="center" shrinkToFit="1"/>
    </xf>
    <xf numFmtId="0" fontId="60" fillId="25" borderId="86" xfId="0" applyFont="1" applyFill="1" applyBorder="1" applyProtection="1">
      <alignment vertical="center"/>
    </xf>
    <xf numFmtId="0" fontId="63" fillId="25" borderId="0" xfId="0" applyFont="1" applyFill="1" applyProtection="1">
      <alignment vertical="center"/>
    </xf>
    <xf numFmtId="0" fontId="63" fillId="25" borderId="18" xfId="0" applyFont="1" applyFill="1" applyBorder="1" applyProtection="1">
      <alignment vertical="center"/>
    </xf>
    <xf numFmtId="0" fontId="45" fillId="25" borderId="81" xfId="0" applyFont="1" applyFill="1" applyBorder="1" applyAlignment="1" applyProtection="1">
      <alignment horizontal="center" vertical="center" wrapText="1"/>
    </xf>
    <xf numFmtId="176" fontId="50" fillId="25" borderId="33" xfId="0" applyNumberFormat="1" applyFont="1" applyFill="1" applyBorder="1" applyProtection="1">
      <alignment vertical="center"/>
    </xf>
    <xf numFmtId="0" fontId="49" fillId="33" borderId="124" xfId="0" applyFont="1" applyFill="1" applyBorder="1" applyAlignment="1" applyProtection="1">
      <alignment horizontal="center" vertical="center"/>
    </xf>
    <xf numFmtId="0" fontId="61" fillId="0" borderId="125" xfId="0" applyFont="1" applyBorder="1" applyAlignment="1" applyProtection="1">
      <alignment horizontal="center" vertical="center"/>
    </xf>
    <xf numFmtId="0" fontId="49" fillId="33" borderId="126" xfId="0" applyFont="1" applyFill="1" applyBorder="1" applyAlignment="1" applyProtection="1">
      <alignment horizontal="center" vertical="center"/>
    </xf>
    <xf numFmtId="0" fontId="61" fillId="0" borderId="48" xfId="0" applyFont="1" applyBorder="1" applyAlignment="1" applyProtection="1">
      <alignment horizontal="center" vertical="center"/>
    </xf>
    <xf numFmtId="0" fontId="49" fillId="33" borderId="164" xfId="0" applyFont="1" applyFill="1" applyBorder="1" applyAlignment="1" applyProtection="1">
      <alignment horizontal="center" vertical="center"/>
    </xf>
    <xf numFmtId="0" fontId="61" fillId="0" borderId="165" xfId="0" applyFont="1" applyBorder="1" applyAlignment="1" applyProtection="1">
      <alignment horizontal="center" vertical="center"/>
    </xf>
    <xf numFmtId="0" fontId="43" fillId="25" borderId="105" xfId="0" applyFont="1" applyFill="1" applyBorder="1" applyAlignment="1" applyProtection="1">
      <alignment horizontal="center" vertical="center"/>
    </xf>
    <xf numFmtId="0" fontId="45" fillId="25" borderId="20" xfId="0" applyFont="1" applyFill="1" applyBorder="1" applyAlignment="1" applyProtection="1">
      <alignment vertical="center" wrapText="1"/>
    </xf>
    <xf numFmtId="0" fontId="55" fillId="0" borderId="0" xfId="0" applyFont="1" applyAlignment="1" applyProtection="1">
      <alignment vertical="center" wrapText="1"/>
    </xf>
    <xf numFmtId="0" fontId="45" fillId="25" borderId="0" xfId="0" applyFont="1" applyFill="1" applyAlignment="1" applyProtection="1">
      <alignment horizontal="center" vertical="center" wrapText="1"/>
    </xf>
    <xf numFmtId="0" fontId="48" fillId="30" borderId="102" xfId="0" applyFont="1" applyFill="1" applyBorder="1" applyAlignment="1" applyProtection="1">
      <alignment vertical="center" wrapText="1"/>
    </xf>
    <xf numFmtId="0" fontId="97" fillId="30" borderId="186" xfId="0" applyFont="1" applyFill="1" applyBorder="1" applyAlignment="1" applyProtection="1">
      <alignment horizontal="center" vertical="center"/>
    </xf>
    <xf numFmtId="0" fontId="78" fillId="0" borderId="0" xfId="0" applyFont="1" applyProtection="1">
      <alignment vertical="center"/>
    </xf>
    <xf numFmtId="0" fontId="60" fillId="0" borderId="0" xfId="0" applyFont="1" applyProtection="1">
      <alignment vertical="center"/>
    </xf>
    <xf numFmtId="0" fontId="45" fillId="0" borderId="0" xfId="0" applyFont="1" applyAlignment="1" applyProtection="1">
      <alignment horizontal="left" vertical="top" wrapText="1"/>
    </xf>
    <xf numFmtId="0" fontId="43" fillId="25" borderId="40" xfId="0" applyFont="1" applyFill="1" applyBorder="1" applyProtection="1">
      <alignment vertical="center"/>
    </xf>
    <xf numFmtId="0" fontId="50" fillId="0" borderId="41" xfId="0" applyFont="1" applyBorder="1" applyProtection="1">
      <alignment vertical="center"/>
    </xf>
    <xf numFmtId="0" fontId="50" fillId="25" borderId="41" xfId="0" applyFont="1" applyFill="1" applyBorder="1" applyProtection="1">
      <alignment vertical="center"/>
    </xf>
    <xf numFmtId="0" fontId="45" fillId="25" borderId="41" xfId="0" applyFont="1" applyFill="1" applyBorder="1" applyProtection="1">
      <alignment vertical="center"/>
    </xf>
    <xf numFmtId="0" fontId="45" fillId="25" borderId="41" xfId="0" applyFont="1" applyFill="1" applyBorder="1" applyAlignment="1" applyProtection="1">
      <alignment vertical="center" wrapText="1"/>
    </xf>
    <xf numFmtId="0" fontId="49"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1" fillId="0" borderId="0" xfId="0" applyFont="1" applyProtection="1">
      <alignment vertical="center"/>
    </xf>
    <xf numFmtId="0" fontId="49" fillId="33" borderId="169" xfId="0" applyFont="1" applyFill="1" applyBorder="1" applyAlignment="1" applyProtection="1">
      <alignment horizontal="center" vertical="center"/>
    </xf>
    <xf numFmtId="0" fontId="49" fillId="33" borderId="170" xfId="0" applyFont="1" applyFill="1" applyBorder="1" applyAlignment="1" applyProtection="1">
      <alignment horizontal="center" vertical="center"/>
    </xf>
    <xf numFmtId="0" fontId="43" fillId="25" borderId="0" xfId="0" applyFont="1" applyFill="1" applyAlignment="1" applyProtection="1">
      <alignment vertical="top"/>
    </xf>
    <xf numFmtId="177" fontId="29" fillId="25" borderId="0" xfId="0" applyNumberFormat="1" applyFont="1" applyFill="1" applyProtection="1">
      <alignment vertical="center"/>
    </xf>
    <xf numFmtId="0" fontId="43" fillId="25" borderId="163" xfId="0" applyFont="1" applyFill="1" applyBorder="1" applyProtection="1">
      <alignment vertical="center"/>
    </xf>
    <xf numFmtId="0" fontId="49" fillId="33" borderId="171" xfId="0" applyFont="1" applyFill="1" applyBorder="1" applyAlignment="1" applyProtection="1">
      <alignment horizontal="center" vertical="center"/>
    </xf>
    <xf numFmtId="0" fontId="45" fillId="25" borderId="86" xfId="0" applyFont="1" applyFill="1" applyBorder="1" applyProtection="1">
      <alignment vertical="center"/>
    </xf>
    <xf numFmtId="0" fontId="43" fillId="25" borderId="86" xfId="0" applyFont="1" applyFill="1" applyBorder="1" applyAlignment="1" applyProtection="1">
      <alignment vertical="top"/>
    </xf>
    <xf numFmtId="0" fontId="43"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96" fillId="30" borderId="186" xfId="0" applyFont="1" applyFill="1" applyBorder="1" applyAlignment="1" applyProtection="1">
      <alignment horizontal="center" vertical="center" shrinkToFit="1"/>
    </xf>
    <xf numFmtId="0" fontId="48" fillId="29" borderId="102" xfId="0" applyFont="1" applyFill="1" applyBorder="1" applyAlignment="1" applyProtection="1">
      <alignment vertical="center" wrapText="1"/>
    </xf>
    <xf numFmtId="0" fontId="44" fillId="29" borderId="102" xfId="0" applyFont="1" applyFill="1" applyBorder="1" applyAlignment="1" applyProtection="1">
      <alignment vertical="center" wrapText="1"/>
    </xf>
    <xf numFmtId="49" fontId="43" fillId="25" borderId="18" xfId="0" applyNumberFormat="1" applyFont="1" applyFill="1" applyBorder="1" applyAlignment="1" applyProtection="1">
      <alignment horizontal="left" vertical="center" wrapText="1"/>
    </xf>
    <xf numFmtId="0" fontId="44" fillId="29" borderId="109" xfId="0" applyFont="1" applyFill="1" applyBorder="1" applyAlignment="1" applyProtection="1">
      <alignment horizontal="center" vertical="center"/>
    </xf>
    <xf numFmtId="0" fontId="97" fillId="0" borderId="186" xfId="0" applyFont="1" applyBorder="1" applyAlignment="1" applyProtection="1">
      <alignment horizontal="center" vertical="center" shrinkToFit="1"/>
    </xf>
    <xf numFmtId="0" fontId="45" fillId="33" borderId="73" xfId="0" applyFont="1" applyFill="1" applyBorder="1" applyAlignment="1" applyProtection="1">
      <alignment horizontal="center" vertical="center" wrapText="1"/>
    </xf>
    <xf numFmtId="0" fontId="45" fillId="33" borderId="65" xfId="0" applyFont="1" applyFill="1" applyBorder="1" applyAlignment="1" applyProtection="1">
      <alignment horizontal="center" vertical="center" wrapText="1"/>
    </xf>
    <xf numFmtId="0" fontId="45" fillId="25" borderId="52" xfId="0" applyFont="1" applyFill="1" applyBorder="1" applyAlignment="1" applyProtection="1">
      <alignment vertical="center" wrapText="1"/>
    </xf>
    <xf numFmtId="0" fontId="45" fillId="33" borderId="89" xfId="0" applyFont="1" applyFill="1" applyBorder="1" applyAlignment="1" applyProtection="1">
      <alignment horizontal="center" vertical="center" wrapText="1"/>
    </xf>
    <xf numFmtId="0" fontId="45" fillId="25" borderId="98" xfId="0" applyFont="1" applyFill="1" applyBorder="1" applyAlignment="1" applyProtection="1">
      <alignment vertical="center" wrapText="1"/>
    </xf>
    <xf numFmtId="0" fontId="45" fillId="33" borderId="90" xfId="0" applyFont="1" applyFill="1" applyBorder="1" applyAlignment="1" applyProtection="1">
      <alignment horizontal="center" vertical="center" wrapText="1"/>
    </xf>
    <xf numFmtId="0" fontId="45" fillId="25" borderId="84" xfId="0" applyFont="1" applyFill="1" applyBorder="1" applyAlignment="1" applyProtection="1">
      <alignment vertical="center" wrapText="1"/>
    </xf>
    <xf numFmtId="0" fontId="45" fillId="25" borderId="85" xfId="0" applyFont="1" applyFill="1" applyBorder="1" applyAlignment="1" applyProtection="1">
      <alignment vertical="center" wrapText="1"/>
    </xf>
    <xf numFmtId="0" fontId="45" fillId="33" borderId="97" xfId="0" applyFont="1" applyFill="1" applyBorder="1" applyAlignment="1" applyProtection="1">
      <alignment horizontal="center" vertical="center" wrapText="1"/>
    </xf>
    <xf numFmtId="0" fontId="45" fillId="33" borderId="91" xfId="0" applyFont="1" applyFill="1" applyBorder="1" applyAlignment="1" applyProtection="1">
      <alignment horizontal="center" vertical="center" wrapText="1"/>
    </xf>
    <xf numFmtId="0" fontId="45" fillId="25" borderId="108" xfId="0" applyFont="1" applyFill="1" applyBorder="1" applyAlignment="1" applyProtection="1">
      <alignment vertical="center" wrapText="1"/>
    </xf>
    <xf numFmtId="0" fontId="45" fillId="25" borderId="36" xfId="0" applyFont="1" applyFill="1" applyBorder="1" applyAlignment="1" applyProtection="1">
      <alignment vertical="center" wrapText="1"/>
    </xf>
    <xf numFmtId="0" fontId="50" fillId="25" borderId="0" xfId="0" applyFont="1" applyFill="1" applyAlignment="1" applyProtection="1">
      <alignment vertical="top"/>
    </xf>
    <xf numFmtId="0" fontId="45" fillId="33" borderId="74" xfId="0" applyFont="1" applyFill="1" applyBorder="1" applyAlignment="1" applyProtection="1">
      <alignment horizontal="center" vertical="center" wrapText="1"/>
    </xf>
    <xf numFmtId="0" fontId="45" fillId="25" borderId="162" xfId="0" applyFont="1" applyFill="1" applyBorder="1" applyAlignment="1" applyProtection="1">
      <alignment vertical="center" wrapText="1"/>
    </xf>
    <xf numFmtId="49" fontId="43" fillId="25" borderId="0" xfId="0" applyNumberFormat="1" applyFont="1" applyFill="1" applyAlignment="1" applyProtection="1">
      <alignment horizontal="left" vertical="center" wrapText="1"/>
    </xf>
    <xf numFmtId="0" fontId="50" fillId="0" borderId="0" xfId="0" applyFont="1" applyAlignment="1" applyProtection="1">
      <alignment vertical="top"/>
    </xf>
    <xf numFmtId="0" fontId="36" fillId="25" borderId="0" xfId="0" applyFont="1" applyFill="1" applyAlignment="1" applyProtection="1">
      <alignment vertical="top"/>
    </xf>
    <xf numFmtId="0" fontId="36" fillId="0" borderId="0" xfId="0" applyFont="1" applyAlignment="1" applyProtection="1">
      <alignment vertical="top"/>
    </xf>
    <xf numFmtId="0" fontId="39" fillId="0" borderId="0" xfId="0" applyFont="1" applyProtection="1">
      <alignment vertical="center"/>
    </xf>
    <xf numFmtId="49" fontId="43"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5" fillId="25" borderId="0" xfId="0" applyFont="1" applyFill="1" applyAlignment="1" applyProtection="1">
      <alignment vertical="center" wrapText="1"/>
    </xf>
    <xf numFmtId="0" fontId="57" fillId="0" borderId="0" xfId="0" applyFont="1" applyProtection="1">
      <alignment vertical="center"/>
    </xf>
    <xf numFmtId="0" fontId="55" fillId="25" borderId="0" xfId="0" applyFont="1" applyFill="1" applyAlignment="1" applyProtection="1">
      <alignment horizontal="center" vertical="top"/>
    </xf>
    <xf numFmtId="0" fontId="43" fillId="25" borderId="0" xfId="0" applyFont="1" applyFill="1" applyAlignment="1" applyProtection="1">
      <alignment horizontal="left" vertical="top"/>
    </xf>
    <xf numFmtId="0" fontId="55" fillId="25" borderId="0" xfId="0" applyFont="1" applyFill="1" applyProtection="1">
      <alignment vertical="center"/>
    </xf>
    <xf numFmtId="0" fontId="45" fillId="25" borderId="0" xfId="0" applyFont="1" applyFill="1" applyAlignment="1" applyProtection="1">
      <alignment horizontal="right" vertical="top" wrapText="1"/>
    </xf>
    <xf numFmtId="0" fontId="65" fillId="25" borderId="40" xfId="0" applyFont="1" applyFill="1" applyBorder="1" applyAlignment="1" applyProtection="1">
      <alignment vertical="center" wrapText="1"/>
    </xf>
    <xf numFmtId="0" fontId="65" fillId="25" borderId="41" xfId="0" applyFont="1" applyFill="1" applyBorder="1" applyAlignment="1" applyProtection="1">
      <alignment vertical="center" wrapText="1"/>
    </xf>
    <xf numFmtId="0" fontId="65" fillId="25" borderId="42" xfId="0" applyFont="1" applyFill="1" applyBorder="1" applyAlignment="1" applyProtection="1">
      <alignment vertical="center" wrapText="1"/>
    </xf>
    <xf numFmtId="0" fontId="65" fillId="25" borderId="33" xfId="0" applyFont="1" applyFill="1" applyBorder="1" applyAlignment="1" applyProtection="1">
      <alignment vertical="center" wrapText="1"/>
    </xf>
    <xf numFmtId="0" fontId="65" fillId="25" borderId="36" xfId="0" applyFont="1" applyFill="1" applyBorder="1" applyAlignment="1" applyProtection="1">
      <alignment vertical="center" wrapText="1"/>
    </xf>
    <xf numFmtId="0" fontId="65" fillId="25" borderId="33" xfId="0" applyFont="1" applyFill="1" applyBorder="1" applyProtection="1">
      <alignment vertical="center"/>
    </xf>
    <xf numFmtId="0" fontId="65" fillId="25" borderId="0" xfId="0" applyFont="1" applyFill="1" applyProtection="1">
      <alignment vertical="center"/>
    </xf>
    <xf numFmtId="0" fontId="65" fillId="25" borderId="0" xfId="0" applyFont="1" applyFill="1" applyAlignment="1" applyProtection="1">
      <alignment vertical="center" shrinkToFit="1"/>
    </xf>
    <xf numFmtId="0" fontId="65" fillId="25" borderId="36" xfId="0" applyFont="1" applyFill="1" applyBorder="1" applyAlignment="1" applyProtection="1">
      <alignment vertical="center" shrinkToFit="1"/>
    </xf>
    <xf numFmtId="0" fontId="66" fillId="25" borderId="0" xfId="0" applyFont="1" applyFill="1" applyProtection="1">
      <alignment vertical="center"/>
    </xf>
    <xf numFmtId="0" fontId="66" fillId="0" borderId="0" xfId="0" applyFont="1" applyProtection="1">
      <alignment vertical="center"/>
    </xf>
    <xf numFmtId="0" fontId="67" fillId="25" borderId="0" xfId="0" applyFont="1" applyFill="1" applyProtection="1">
      <alignment vertical="center"/>
    </xf>
    <xf numFmtId="0" fontId="67" fillId="25" borderId="36" xfId="0" applyFont="1" applyFill="1" applyBorder="1" applyProtection="1">
      <alignment vertical="center"/>
    </xf>
    <xf numFmtId="0" fontId="68" fillId="25" borderId="88" xfId="0" applyFont="1" applyFill="1" applyBorder="1" applyProtection="1">
      <alignment vertical="center"/>
    </xf>
    <xf numFmtId="0" fontId="66" fillId="25" borderId="86" xfId="0" applyFont="1" applyFill="1" applyBorder="1" applyProtection="1">
      <alignment vertical="center"/>
    </xf>
    <xf numFmtId="0" fontId="68" fillId="25" borderId="86" xfId="0" applyFont="1" applyFill="1" applyBorder="1" applyProtection="1">
      <alignment vertical="center"/>
    </xf>
    <xf numFmtId="0" fontId="68" fillId="25" borderId="86" xfId="0" applyFont="1" applyFill="1" applyBorder="1" applyAlignment="1" applyProtection="1">
      <alignment horizontal="center" vertical="center"/>
    </xf>
    <xf numFmtId="0" fontId="69" fillId="25" borderId="86" xfId="0" applyFont="1" applyFill="1" applyBorder="1" applyAlignment="1" applyProtection="1">
      <alignment vertical="center" shrinkToFit="1"/>
    </xf>
    <xf numFmtId="0" fontId="66" fillId="25" borderId="86" xfId="0" applyFont="1" applyFill="1" applyBorder="1" applyAlignment="1" applyProtection="1">
      <alignment horizontal="center" vertical="center"/>
    </xf>
    <xf numFmtId="0" fontId="66" fillId="25" borderId="87" xfId="0" applyFont="1" applyFill="1" applyBorder="1" applyProtection="1">
      <alignment vertical="center"/>
    </xf>
    <xf numFmtId="0" fontId="68" fillId="25" borderId="0" xfId="0" applyFont="1" applyFill="1" applyProtection="1">
      <alignment vertical="center"/>
    </xf>
    <xf numFmtId="0" fontId="68" fillId="25" borderId="0" xfId="0" applyFont="1" applyFill="1" applyAlignment="1" applyProtection="1">
      <alignment horizontal="center" vertical="center"/>
    </xf>
    <xf numFmtId="0" fontId="69" fillId="25" borderId="0" xfId="0" applyFont="1" applyFill="1" applyAlignment="1" applyProtection="1">
      <alignment vertical="center" shrinkToFit="1"/>
    </xf>
    <xf numFmtId="0" fontId="66" fillId="25" borderId="0" xfId="0" applyFont="1" applyFill="1" applyAlignment="1" applyProtection="1">
      <alignment horizontal="center" vertical="center"/>
    </xf>
    <xf numFmtId="0" fontId="38" fillId="25" borderId="0" xfId="0" applyFont="1" applyFill="1" applyProtection="1">
      <alignment vertical="center"/>
    </xf>
    <xf numFmtId="0" fontId="57"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2" fillId="25" borderId="0" xfId="0" applyFont="1" applyFill="1" applyAlignment="1" applyProtection="1">
      <alignment vertical="top" wrapText="1"/>
    </xf>
    <xf numFmtId="0" fontId="82" fillId="25" borderId="0" xfId="0" applyFont="1" applyFill="1" applyAlignment="1" applyProtection="1">
      <alignment vertical="center" wrapText="1"/>
    </xf>
    <xf numFmtId="0" fontId="82"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79" fillId="0" borderId="0" xfId="0" applyFont="1" applyProtection="1">
      <alignment vertical="center"/>
    </xf>
    <xf numFmtId="0" fontId="41" fillId="0" borderId="0" xfId="0" applyFont="1" applyProtection="1">
      <alignment vertical="center"/>
    </xf>
    <xf numFmtId="0" fontId="35" fillId="0" borderId="0" xfId="0" applyFont="1" applyProtection="1">
      <alignment vertical="center"/>
    </xf>
    <xf numFmtId="0" fontId="37" fillId="0" borderId="0" xfId="0" applyFont="1" applyProtection="1">
      <alignment vertical="center"/>
    </xf>
    <xf numFmtId="0" fontId="40" fillId="0" borderId="0" xfId="0" applyFont="1" applyProtection="1">
      <alignment vertical="center"/>
    </xf>
    <xf numFmtId="0" fontId="90" fillId="0" borderId="0" xfId="0" applyFont="1" applyProtection="1">
      <alignment vertical="center"/>
    </xf>
    <xf numFmtId="0" fontId="33" fillId="0" borderId="12" xfId="0" applyFont="1" applyBorder="1" applyAlignment="1" applyProtection="1">
      <alignment horizontal="center" vertical="center"/>
    </xf>
    <xf numFmtId="0" fontId="35"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6" fillId="0" borderId="0" xfId="0" applyFont="1" applyAlignment="1" applyProtection="1">
      <alignment vertical="top" wrapText="1"/>
    </xf>
    <xf numFmtId="0" fontId="33" fillId="0" borderId="82" xfId="0" applyFont="1" applyBorder="1" applyAlignment="1" applyProtection="1">
      <alignment horizontal="center" vertical="center"/>
    </xf>
    <xf numFmtId="176" fontId="47" fillId="0" borderId="144" xfId="0" applyNumberFormat="1" applyFont="1" applyBorder="1" applyProtection="1">
      <alignment vertical="center"/>
    </xf>
    <xf numFmtId="176" fontId="0" fillId="0" borderId="0" xfId="0" applyNumberFormat="1" applyProtection="1">
      <alignment vertical="center"/>
    </xf>
    <xf numFmtId="176" fontId="47" fillId="0" borderId="10" xfId="0" applyNumberFormat="1" applyFont="1" applyBorder="1" applyProtection="1">
      <alignment vertical="center"/>
    </xf>
    <xf numFmtId="179" fontId="0" fillId="0" borderId="0" xfId="0" applyNumberFormat="1" applyProtection="1">
      <alignment vertical="center"/>
    </xf>
    <xf numFmtId="176" fontId="47"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6"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6"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6" fillId="0" borderId="153" xfId="0" applyFont="1" applyBorder="1" applyProtection="1">
      <alignment vertical="center"/>
      <protection locked="0"/>
    </xf>
    <xf numFmtId="177" fontId="41" fillId="0" borderId="150" xfId="0" applyNumberFormat="1" applyFont="1" applyBorder="1" applyProtection="1">
      <alignment vertical="center"/>
      <protection locked="0"/>
    </xf>
    <xf numFmtId="177" fontId="41" fillId="0" borderId="176" xfId="0" applyNumberFormat="1" applyFont="1" applyBorder="1" applyAlignment="1" applyProtection="1">
      <alignment horizontal="center" vertical="center" wrapText="1"/>
      <protection locked="0"/>
    </xf>
    <xf numFmtId="177" fontId="41" fillId="0" borderId="150" xfId="0" applyNumberFormat="1" applyFont="1" applyBorder="1" applyAlignment="1" applyProtection="1">
      <alignment horizontal="center" vertical="center"/>
      <protection locked="0"/>
    </xf>
    <xf numFmtId="177" fontId="41" fillId="0" borderId="150" xfId="0" applyNumberFormat="1" applyFont="1" applyBorder="1" applyAlignment="1" applyProtection="1">
      <alignment horizontal="center" vertical="center" wrapText="1"/>
      <protection locked="0"/>
    </xf>
    <xf numFmtId="0" fontId="41" fillId="0" borderId="75" xfId="0" applyFont="1" applyBorder="1" applyProtection="1">
      <alignment vertical="center"/>
      <protection locked="0"/>
    </xf>
    <xf numFmtId="0" fontId="36" fillId="0" borderId="22" xfId="0" applyFont="1" applyBorder="1" applyAlignment="1" applyProtection="1">
      <alignment vertical="center" wrapText="1"/>
      <protection locked="0"/>
    </xf>
    <xf numFmtId="177" fontId="41" fillId="0" borderId="28" xfId="0" applyNumberFormat="1" applyFont="1" applyBorder="1" applyAlignment="1" applyProtection="1">
      <alignment horizontal="center" vertical="center"/>
      <protection locked="0"/>
    </xf>
    <xf numFmtId="177" fontId="41" fillId="0" borderId="177" xfId="0" applyNumberFormat="1" applyFont="1" applyBorder="1" applyAlignment="1" applyProtection="1">
      <alignment horizontal="center" vertical="center" wrapText="1"/>
      <protection locked="0"/>
    </xf>
    <xf numFmtId="177" fontId="41" fillId="0" borderId="154"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wrapText="1"/>
      <protection locked="0"/>
    </xf>
    <xf numFmtId="177" fontId="41" fillId="0" borderId="151" xfId="0" applyNumberFormat="1" applyFont="1" applyBorder="1" applyProtection="1">
      <alignment vertical="center"/>
      <protection locked="0"/>
    </xf>
    <xf numFmtId="0" fontId="36" fillId="0" borderId="152" xfId="0" applyFont="1" applyBorder="1" applyProtection="1">
      <alignment vertical="center"/>
      <protection locked="0"/>
    </xf>
    <xf numFmtId="177" fontId="41" fillId="0" borderId="180" xfId="0" applyNumberFormat="1" applyFont="1" applyBorder="1" applyProtection="1">
      <alignment vertical="center"/>
      <protection locked="0"/>
    </xf>
    <xf numFmtId="0" fontId="41" fillId="0" borderId="23" xfId="0"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protection locked="0"/>
    </xf>
    <xf numFmtId="0" fontId="41" fillId="0" borderId="79" xfId="0" applyFont="1" applyBorder="1" applyAlignment="1" applyProtection="1">
      <alignment horizontal="center" vertical="center" wrapText="1"/>
      <protection locked="0"/>
    </xf>
    <xf numFmtId="0" fontId="36" fillId="0" borderId="178" xfId="0" applyFont="1" applyBorder="1" applyProtection="1">
      <alignment vertical="center"/>
      <protection locked="0"/>
    </xf>
    <xf numFmtId="177" fontId="41" fillId="0" borderId="79" xfId="0" applyNumberFormat="1" applyFont="1" applyBorder="1" applyAlignment="1" applyProtection="1">
      <alignment horizontal="center" vertical="center"/>
      <protection locked="0"/>
    </xf>
    <xf numFmtId="177" fontId="41" fillId="0" borderId="79" xfId="0" applyNumberFormat="1" applyFont="1" applyBorder="1" applyAlignment="1" applyProtection="1">
      <alignment horizontal="center" vertical="center" wrapText="1"/>
      <protection locked="0"/>
    </xf>
    <xf numFmtId="0" fontId="41" fillId="0" borderId="28" xfId="0" applyFont="1" applyBorder="1" applyAlignment="1" applyProtection="1">
      <alignment horizontal="center" vertical="center"/>
      <protection locked="0"/>
    </xf>
    <xf numFmtId="177" fontId="41" fillId="0" borderId="23" xfId="0" applyNumberFormat="1" applyFont="1" applyBorder="1" applyAlignment="1" applyProtection="1">
      <alignment horizontal="center" vertical="center" wrapText="1"/>
      <protection locked="0"/>
    </xf>
    <xf numFmtId="0" fontId="41" fillId="0" borderId="79" xfId="0"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protection locked="0"/>
    </xf>
    <xf numFmtId="177" fontId="41" fillId="0" borderId="203" xfId="0" applyNumberFormat="1" applyFont="1" applyBorder="1" applyAlignment="1" applyProtection="1">
      <alignment horizontal="center" vertical="center" wrapText="1"/>
      <protection locked="0"/>
    </xf>
    <xf numFmtId="177" fontId="41" fillId="0" borderId="204" xfId="0" applyNumberFormat="1" applyFont="1" applyBorder="1" applyAlignment="1" applyProtection="1">
      <alignment horizontal="center" vertical="center"/>
      <protection locked="0"/>
    </xf>
    <xf numFmtId="177" fontId="41" fillId="0" borderId="204" xfId="0" applyNumberFormat="1" applyFont="1" applyBorder="1" applyAlignment="1" applyProtection="1">
      <alignment horizontal="center" vertical="center" wrapText="1"/>
      <protection locked="0"/>
    </xf>
    <xf numFmtId="177" fontId="41" fillId="0" borderId="185" xfId="0" applyNumberFormat="1" applyFont="1" applyBorder="1" applyProtection="1">
      <alignment vertical="center"/>
      <protection locked="0"/>
    </xf>
    <xf numFmtId="0" fontId="36" fillId="0" borderId="205" xfId="0" applyFont="1" applyBorder="1" applyProtection="1">
      <alignment vertical="center"/>
      <protection locked="0"/>
    </xf>
    <xf numFmtId="177" fontId="41" fillId="0" borderId="184" xfId="0" applyNumberFormat="1" applyFont="1" applyBorder="1" applyProtection="1">
      <alignment vertical="center"/>
      <protection locked="0"/>
    </xf>
    <xf numFmtId="177" fontId="41" fillId="0" borderId="18"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7" fillId="25" borderId="0" xfId="0" applyFont="1" applyFill="1" applyAlignment="1" applyProtection="1">
      <alignment vertical="center" shrinkToFit="1"/>
    </xf>
    <xf numFmtId="0" fontId="47" fillId="25" borderId="0" xfId="0" applyFont="1" applyFill="1" applyProtection="1">
      <alignment vertical="center"/>
    </xf>
    <xf numFmtId="181" fontId="70" fillId="25" borderId="0" xfId="0" applyNumberFormat="1" applyFont="1" applyFill="1" applyProtection="1">
      <alignment vertical="center"/>
    </xf>
    <xf numFmtId="0" fontId="107" fillId="25" borderId="10" xfId="0" applyFont="1" applyFill="1" applyBorder="1" applyAlignment="1" applyProtection="1">
      <alignment horizontal="center" vertical="center"/>
    </xf>
    <xf numFmtId="0" fontId="47" fillId="0" borderId="0" xfId="0" applyFont="1" applyAlignment="1" applyProtection="1">
      <alignment horizontal="center" vertical="center"/>
    </xf>
    <xf numFmtId="0" fontId="89" fillId="0" borderId="0" xfId="0" applyFont="1" applyProtection="1">
      <alignment vertical="center"/>
    </xf>
    <xf numFmtId="0" fontId="75" fillId="25" borderId="0" xfId="0" applyFont="1" applyFill="1" applyProtection="1">
      <alignment vertical="center"/>
    </xf>
    <xf numFmtId="177" fontId="76" fillId="25" borderId="0" xfId="0" applyNumberFormat="1" applyFont="1" applyFill="1" applyProtection="1">
      <alignment vertical="center"/>
    </xf>
    <xf numFmtId="177" fontId="41" fillId="25" borderId="0" xfId="0" applyNumberFormat="1" applyFont="1" applyFill="1" applyProtection="1">
      <alignment vertical="center"/>
    </xf>
    <xf numFmtId="181" fontId="47" fillId="25" borderId="0" xfId="0" applyNumberFormat="1" applyFont="1" applyFill="1" applyProtection="1">
      <alignment vertical="center"/>
    </xf>
    <xf numFmtId="0" fontId="33" fillId="25" borderId="0" xfId="0" applyFont="1" applyFill="1" applyAlignment="1" applyProtection="1">
      <alignment horizontal="center" vertical="center"/>
    </xf>
    <xf numFmtId="0" fontId="41" fillId="25" borderId="0" xfId="0" applyFont="1" applyFill="1" applyAlignment="1" applyProtection="1">
      <alignment horizontal="center" vertical="center"/>
    </xf>
    <xf numFmtId="0" fontId="41" fillId="25" borderId="0" xfId="0" applyFont="1" applyFill="1" applyAlignment="1" applyProtection="1">
      <alignment horizontal="center" vertical="center" shrinkToFit="1"/>
    </xf>
    <xf numFmtId="0" fontId="41" fillId="25" borderId="0" xfId="0" applyFont="1" applyFill="1" applyAlignment="1" applyProtection="1">
      <alignment horizontal="left" vertical="center" shrinkToFit="1"/>
    </xf>
    <xf numFmtId="0" fontId="41" fillId="25" borderId="0" xfId="0" applyFont="1" applyFill="1" applyAlignment="1" applyProtection="1">
      <alignment horizontal="left" vertical="center"/>
    </xf>
    <xf numFmtId="177" fontId="47" fillId="25" borderId="102" xfId="0" applyNumberFormat="1" applyFont="1" applyFill="1" applyBorder="1" applyProtection="1">
      <alignment vertical="center"/>
    </xf>
    <xf numFmtId="0" fontId="36" fillId="25" borderId="11" xfId="0" applyFont="1" applyFill="1" applyBorder="1" applyProtection="1">
      <alignment vertical="center"/>
    </xf>
    <xf numFmtId="0" fontId="47" fillId="25" borderId="0" xfId="0" applyFont="1" applyFill="1" applyAlignment="1" applyProtection="1">
      <alignment horizontal="center" vertical="center" shrinkToFit="1"/>
    </xf>
    <xf numFmtId="0" fontId="47" fillId="25" borderId="0" xfId="0" applyFont="1" applyFill="1" applyAlignment="1" applyProtection="1">
      <alignment horizontal="center" vertical="center"/>
    </xf>
    <xf numFmtId="181" fontId="47" fillId="25" borderId="0" xfId="0" applyNumberFormat="1" applyFont="1" applyFill="1" applyAlignment="1" applyProtection="1">
      <alignment horizontal="center" vertical="center"/>
    </xf>
    <xf numFmtId="181" fontId="47" fillId="25" borderId="0" xfId="0" applyNumberFormat="1" applyFont="1" applyFill="1" applyAlignment="1" applyProtection="1">
      <alignment horizontal="left" vertical="center"/>
    </xf>
    <xf numFmtId="0" fontId="91" fillId="0" borderId="0" xfId="0" applyFont="1" applyAlignment="1" applyProtection="1">
      <alignment horizontal="center" vertical="center" wrapText="1"/>
    </xf>
    <xf numFmtId="177" fontId="70" fillId="25" borderId="102" xfId="0" applyNumberFormat="1" applyFont="1" applyFill="1" applyBorder="1" applyProtection="1">
      <alignment vertical="center"/>
    </xf>
    <xf numFmtId="0" fontId="36" fillId="25" borderId="0" xfId="0" applyFont="1" applyFill="1" applyAlignment="1" applyProtection="1">
      <alignment vertical="center" wrapText="1"/>
    </xf>
    <xf numFmtId="0" fontId="98" fillId="25" borderId="0" xfId="0" applyFont="1" applyFill="1" applyAlignment="1" applyProtection="1">
      <alignment vertical="center" shrinkToFit="1"/>
    </xf>
    <xf numFmtId="0" fontId="98" fillId="25" borderId="0" xfId="0" applyFont="1" applyFill="1" applyAlignment="1" applyProtection="1">
      <alignment vertical="center" wrapText="1"/>
    </xf>
    <xf numFmtId="0" fontId="37" fillId="25" borderId="0" xfId="0" applyFont="1" applyFill="1" applyAlignment="1" applyProtection="1">
      <alignment vertical="center" wrapText="1"/>
    </xf>
    <xf numFmtId="182" fontId="70" fillId="0" borderId="102" xfId="0" applyNumberFormat="1" applyFont="1" applyBorder="1" applyProtection="1">
      <alignment vertical="center"/>
    </xf>
    <xf numFmtId="0" fontId="91" fillId="0" borderId="186" xfId="0" applyFont="1" applyBorder="1" applyAlignment="1" applyProtection="1">
      <alignment horizontal="center" vertical="center" wrapText="1"/>
    </xf>
    <xf numFmtId="0" fontId="90" fillId="0" borderId="186" xfId="0" applyFont="1" applyBorder="1" applyAlignment="1" applyProtection="1">
      <alignment horizontal="center" vertical="center"/>
    </xf>
    <xf numFmtId="0" fontId="36"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0"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6" fillId="25" borderId="0" xfId="0" applyNumberFormat="1" applyFont="1" applyFill="1" applyProtection="1">
      <alignment vertical="center"/>
    </xf>
    <xf numFmtId="0" fontId="90" fillId="0" borderId="0" xfId="0" applyFont="1" applyAlignment="1" applyProtection="1">
      <alignment horizontal="center" vertical="center"/>
    </xf>
    <xf numFmtId="0" fontId="70" fillId="25" borderId="0" xfId="0" applyFont="1" applyFill="1" applyAlignment="1" applyProtection="1">
      <alignment horizontal="left" vertical="center" shrinkToFit="1"/>
    </xf>
    <xf numFmtId="0" fontId="70" fillId="25" borderId="0" xfId="0" applyFont="1" applyFill="1" applyAlignment="1" applyProtection="1">
      <alignment horizontal="left" vertical="center" wrapText="1"/>
    </xf>
    <xf numFmtId="182" fontId="36"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7" fillId="25" borderId="0" xfId="0" applyNumberFormat="1" applyFont="1" applyFill="1" applyAlignment="1" applyProtection="1">
      <alignment horizontal="right" vertical="center"/>
    </xf>
    <xf numFmtId="0" fontId="79" fillId="29" borderId="109" xfId="0" applyFont="1" applyFill="1" applyBorder="1" applyAlignment="1" applyProtection="1">
      <alignment horizontal="center" vertical="center" shrinkToFit="1"/>
    </xf>
    <xf numFmtId="0" fontId="79" fillId="30" borderId="102" xfId="0" applyFont="1" applyFill="1" applyBorder="1" applyAlignment="1" applyProtection="1">
      <alignment horizontal="center" vertical="center" shrinkToFit="1"/>
    </xf>
    <xf numFmtId="0" fontId="79" fillId="29" borderId="102" xfId="0" applyFont="1" applyFill="1" applyBorder="1" applyAlignment="1" applyProtection="1">
      <alignment horizontal="center" vertical="center"/>
    </xf>
    <xf numFmtId="0" fontId="36" fillId="0" borderId="102" xfId="0" applyFont="1" applyBorder="1" applyAlignment="1" applyProtection="1">
      <alignment vertical="center" wrapText="1"/>
    </xf>
    <xf numFmtId="0" fontId="47" fillId="25" borderId="103" xfId="0" applyFont="1" applyFill="1" applyBorder="1" applyAlignment="1" applyProtection="1">
      <alignment horizontal="center" vertical="center" wrapText="1"/>
    </xf>
    <xf numFmtId="0" fontId="70" fillId="0" borderId="21" xfId="0" applyFont="1" applyBorder="1" applyAlignment="1" applyProtection="1">
      <alignment horizontal="center" vertical="center" wrapText="1"/>
    </xf>
    <xf numFmtId="0" fontId="47" fillId="25" borderId="28" xfId="0" applyFont="1" applyFill="1" applyBorder="1" applyAlignment="1" applyProtection="1">
      <alignment horizontal="center" vertical="center" wrapText="1" shrinkToFit="1"/>
    </xf>
    <xf numFmtId="0" fontId="47" fillId="25" borderId="159" xfId="0" applyFont="1" applyFill="1" applyBorder="1" applyAlignment="1" applyProtection="1">
      <alignment horizontal="center" vertical="center" wrapText="1" shrinkToFit="1"/>
    </xf>
    <xf numFmtId="0" fontId="47" fillId="25" borderId="147" xfId="0" applyFont="1" applyFill="1" applyBorder="1" applyAlignment="1" applyProtection="1">
      <alignment horizontal="center" vertical="center" wrapText="1"/>
    </xf>
    <xf numFmtId="181" fontId="47" fillId="25" borderId="158" xfId="0" applyNumberFormat="1" applyFont="1" applyFill="1" applyBorder="1" applyAlignment="1" applyProtection="1">
      <alignment horizontal="center" vertical="center" wrapText="1"/>
    </xf>
    <xf numFmtId="181" fontId="70" fillId="0" borderId="50" xfId="0" applyNumberFormat="1" applyFont="1" applyBorder="1" applyAlignment="1" applyProtection="1">
      <alignment horizontal="center" vertical="center" wrapText="1"/>
    </xf>
    <xf numFmtId="0" fontId="70" fillId="0" borderId="28" xfId="0" applyFont="1" applyBorder="1" applyAlignment="1" applyProtection="1">
      <alignment horizontal="center" vertical="center" wrapText="1"/>
    </xf>
    <xf numFmtId="0" fontId="70" fillId="0" borderId="47" xfId="0" applyFont="1" applyBorder="1" applyAlignment="1" applyProtection="1">
      <alignment horizontal="center" vertical="center" wrapText="1"/>
    </xf>
    <xf numFmtId="0" fontId="70" fillId="0" borderId="55" xfId="0" applyFont="1" applyBorder="1" applyAlignment="1" applyProtection="1">
      <alignment horizontal="center" vertical="center" wrapText="1"/>
    </xf>
    <xf numFmtId="0" fontId="70" fillId="0" borderId="148" xfId="0" applyFont="1" applyBorder="1" applyAlignment="1" applyProtection="1">
      <alignment horizontal="center" vertical="center" wrapText="1"/>
    </xf>
    <xf numFmtId="0" fontId="36" fillId="0" borderId="0" xfId="0" applyFont="1" applyAlignment="1" applyProtection="1">
      <alignment horizontal="center" vertical="center" wrapText="1"/>
    </xf>
    <xf numFmtId="0" fontId="90" fillId="0" borderId="186" xfId="0" applyFont="1" applyBorder="1" applyAlignment="1" applyProtection="1">
      <alignment vertical="center" wrapText="1"/>
    </xf>
    <xf numFmtId="0" fontId="90" fillId="0" borderId="189" xfId="0" applyFont="1" applyBorder="1" applyAlignment="1" applyProtection="1">
      <alignment vertical="center" wrapText="1"/>
    </xf>
    <xf numFmtId="0" fontId="90" fillId="0" borderId="188" xfId="0" applyFont="1" applyBorder="1" applyAlignment="1" applyProtection="1">
      <alignment vertical="center" wrapText="1"/>
    </xf>
    <xf numFmtId="0" fontId="90" fillId="0" borderId="187" xfId="0" applyFont="1" applyBorder="1" applyAlignment="1" applyProtection="1">
      <alignment vertical="center" wrapText="1"/>
    </xf>
    <xf numFmtId="40" fontId="41" fillId="0" borderId="143" xfId="34" applyNumberFormat="1" applyFont="1" applyFill="1" applyBorder="1" applyAlignment="1" applyProtection="1">
      <alignment horizontal="center" vertical="center" shrinkToFit="1"/>
    </xf>
    <xf numFmtId="178" fontId="47" fillId="0" borderId="79" xfId="28" applyNumberFormat="1" applyFont="1" applyFill="1" applyBorder="1" applyAlignment="1" applyProtection="1">
      <alignment vertical="center" shrinkToFit="1"/>
    </xf>
    <xf numFmtId="0" fontId="49" fillId="25" borderId="103" xfId="0" applyFont="1" applyFill="1" applyBorder="1" applyProtection="1">
      <alignment vertical="center"/>
    </xf>
    <xf numFmtId="0" fontId="41"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7" fillId="0" borderId="103" xfId="0" applyNumberFormat="1" applyFont="1" applyBorder="1" applyProtection="1">
      <alignment vertical="center"/>
    </xf>
    <xf numFmtId="181" fontId="47" fillId="0" borderId="21" xfId="0" applyNumberFormat="1" applyFont="1" applyBorder="1" applyAlignment="1" applyProtection="1">
      <alignment horizontal="right" vertical="center"/>
    </xf>
    <xf numFmtId="181" fontId="47"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89" fillId="0" borderId="186" xfId="0" applyFont="1" applyBorder="1" applyProtection="1">
      <alignment vertical="center"/>
    </xf>
    <xf numFmtId="0" fontId="90" fillId="0" borderId="186" xfId="0" applyFont="1" applyBorder="1" applyProtection="1">
      <alignment vertical="center"/>
    </xf>
    <xf numFmtId="0" fontId="90" fillId="0" borderId="189" xfId="0" applyFont="1" applyBorder="1" applyProtection="1">
      <alignment vertical="center"/>
    </xf>
    <xf numFmtId="0" fontId="90" fillId="0" borderId="188" xfId="0" applyFont="1" applyBorder="1" applyProtection="1">
      <alignment vertical="center"/>
    </xf>
    <xf numFmtId="40" fontId="41" fillId="0" borderId="77" xfId="34"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vertical="center" shrinkToFit="1"/>
    </xf>
    <xf numFmtId="0" fontId="41"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7" fillId="0" borderId="17" xfId="0" applyNumberFormat="1" applyFont="1" applyBorder="1" applyProtection="1">
      <alignment vertical="center"/>
    </xf>
    <xf numFmtId="181" fontId="47" fillId="0" borderId="92" xfId="0" applyNumberFormat="1" applyFont="1" applyBorder="1" applyAlignment="1" applyProtection="1">
      <alignment horizontal="right" vertical="center"/>
    </xf>
    <xf numFmtId="181" fontId="47"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6" fillId="0" borderId="0" xfId="0" applyFont="1" applyAlignment="1" applyProtection="1">
      <alignment vertical="center" wrapText="1"/>
    </xf>
    <xf numFmtId="40" fontId="41" fillId="0" borderId="137" xfId="34"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vertical="center" shrinkToFit="1"/>
    </xf>
    <xf numFmtId="0" fontId="49" fillId="25" borderId="55" xfId="0" applyFont="1" applyFill="1" applyBorder="1" applyProtection="1">
      <alignment vertical="center"/>
    </xf>
    <xf numFmtId="0" fontId="41" fillId="25" borderId="46" xfId="0" applyFont="1" applyFill="1" applyBorder="1" applyAlignment="1" applyProtection="1">
      <alignment horizontal="center" vertical="center"/>
    </xf>
    <xf numFmtId="0" fontId="49"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7" fillId="0" borderId="158" xfId="0" applyNumberFormat="1" applyFont="1" applyBorder="1" applyProtection="1">
      <alignment vertical="center"/>
    </xf>
    <xf numFmtId="181" fontId="47" fillId="0" borderId="148" xfId="0" applyNumberFormat="1" applyFont="1" applyBorder="1" applyAlignment="1" applyProtection="1">
      <alignment horizontal="right" vertical="center"/>
    </xf>
    <xf numFmtId="181" fontId="47"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89" fillId="0" borderId="192" xfId="0" applyFont="1" applyBorder="1" applyProtection="1">
      <alignment vertical="center"/>
    </xf>
    <xf numFmtId="38" fontId="90" fillId="0" borderId="0" xfId="34" applyFont="1" applyFill="1" applyAlignment="1" applyProtection="1">
      <alignment horizontal="right" vertical="center"/>
    </xf>
    <xf numFmtId="0" fontId="90" fillId="0" borderId="0" xfId="0" applyFont="1" applyAlignment="1" applyProtection="1">
      <alignment vertical="center" wrapText="1"/>
    </xf>
    <xf numFmtId="40" fontId="41" fillId="0" borderId="51" xfId="34" applyNumberFormat="1" applyFont="1" applyFill="1" applyBorder="1" applyAlignment="1" applyProtection="1">
      <alignment horizontal="center" vertical="center" shrinkToFit="1"/>
    </xf>
    <xf numFmtId="0" fontId="49" fillId="25" borderId="17" xfId="0" applyFont="1" applyFill="1" applyBorder="1" applyProtection="1">
      <alignment vertical="center"/>
    </xf>
    <xf numFmtId="0" fontId="41"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7" fillId="0" borderId="142" xfId="0" applyNumberFormat="1" applyFont="1" applyBorder="1" applyProtection="1">
      <alignment vertical="center"/>
    </xf>
    <xf numFmtId="178" fontId="47" fillId="0" borderId="82" xfId="28" applyNumberFormat="1" applyFont="1" applyFill="1" applyBorder="1" applyAlignment="1" applyProtection="1">
      <alignment vertical="center" shrinkToFit="1"/>
    </xf>
    <xf numFmtId="0" fontId="49" fillId="25" borderId="14" xfId="0" applyFont="1" applyFill="1" applyBorder="1" applyProtection="1">
      <alignment vertical="center"/>
    </xf>
    <xf numFmtId="0" fontId="41"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7" fillId="0" borderId="32" xfId="0" applyNumberFormat="1" applyFont="1" applyBorder="1" applyProtection="1">
      <alignment vertical="center"/>
    </xf>
    <xf numFmtId="181" fontId="47"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06" fillId="0" borderId="0" xfId="0" applyFont="1" applyAlignment="1" applyProtection="1">
      <alignment vertical="center" shrinkToFit="1"/>
    </xf>
    <xf numFmtId="0" fontId="106" fillId="0" borderId="0" xfId="0" applyFont="1" applyProtection="1">
      <alignment vertical="center"/>
    </xf>
    <xf numFmtId="181" fontId="70" fillId="0" borderId="0" xfId="0" applyNumberFormat="1" applyFont="1" applyProtection="1">
      <alignment vertical="center"/>
    </xf>
    <xf numFmtId="0" fontId="70" fillId="0" borderId="0" xfId="0" applyFont="1" applyAlignment="1" applyProtection="1">
      <alignment vertical="center" shrinkToFit="1"/>
    </xf>
    <xf numFmtId="0" fontId="70" fillId="0" borderId="0" xfId="0" applyFont="1" applyProtection="1">
      <alignment vertical="center"/>
    </xf>
    <xf numFmtId="0" fontId="70" fillId="25" borderId="0" xfId="0" applyFont="1" applyFill="1" applyAlignment="1" applyProtection="1">
      <alignment vertical="center" shrinkToFit="1"/>
    </xf>
    <xf numFmtId="0" fontId="70" fillId="25" borderId="0" xfId="0" applyFont="1" applyFill="1" applyProtection="1">
      <alignment vertical="center"/>
    </xf>
    <xf numFmtId="0" fontId="76" fillId="25" borderId="0" xfId="0" applyFont="1" applyFill="1" applyProtection="1">
      <alignment vertical="center"/>
    </xf>
    <xf numFmtId="0" fontId="101" fillId="25" borderId="0" xfId="0" applyFont="1" applyFill="1" applyProtection="1">
      <alignment vertical="center"/>
    </xf>
    <xf numFmtId="0" fontId="84" fillId="25" borderId="0" xfId="0" applyFont="1" applyFill="1" applyProtection="1">
      <alignment vertical="center"/>
    </xf>
    <xf numFmtId="0" fontId="87" fillId="25" borderId="10" xfId="0" applyFont="1" applyFill="1" applyBorder="1" applyAlignment="1" applyProtection="1">
      <alignment horizontal="center" vertical="center" wrapText="1"/>
    </xf>
    <xf numFmtId="0" fontId="87" fillId="25" borderId="0" xfId="0" applyFont="1" applyFill="1" applyAlignment="1" applyProtection="1">
      <alignment horizontal="center" vertical="center" wrapText="1"/>
    </xf>
    <xf numFmtId="0" fontId="87" fillId="0" borderId="0" xfId="0" applyFont="1" applyAlignment="1" applyProtection="1">
      <alignment horizontal="center" vertical="center" wrapText="1"/>
    </xf>
    <xf numFmtId="0" fontId="70" fillId="25" borderId="0" xfId="0" applyFont="1" applyFill="1" applyAlignment="1" applyProtection="1">
      <alignment horizontal="right" vertical="center"/>
    </xf>
    <xf numFmtId="0" fontId="92" fillId="0" borderId="0" xfId="0" applyFont="1" applyAlignment="1" applyProtection="1">
      <alignment vertical="center" wrapText="1"/>
    </xf>
    <xf numFmtId="0" fontId="70" fillId="25" borderId="0" xfId="0" applyFont="1" applyFill="1" applyAlignment="1" applyProtection="1">
      <alignment horizontal="center" vertical="center" shrinkToFit="1"/>
    </xf>
    <xf numFmtId="0" fontId="70" fillId="25" borderId="0" xfId="0" applyFont="1" applyFill="1" applyAlignment="1" applyProtection="1">
      <alignment horizontal="center" vertical="center"/>
    </xf>
    <xf numFmtId="177" fontId="70" fillId="25" borderId="111" xfId="0" applyNumberFormat="1" applyFont="1" applyFill="1" applyBorder="1" applyProtection="1">
      <alignment vertical="center"/>
    </xf>
    <xf numFmtId="0" fontId="50"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0" fontId="37"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0" fillId="25" borderId="112" xfId="0" applyNumberFormat="1" applyFont="1" applyFill="1" applyBorder="1" applyProtection="1">
      <alignment vertical="center"/>
    </xf>
    <xf numFmtId="0" fontId="70"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73" fillId="25" borderId="0" xfId="0" applyFont="1" applyFill="1" applyAlignment="1" applyProtection="1">
      <alignment horizontal="center" vertical="center" wrapText="1"/>
    </xf>
    <xf numFmtId="0" fontId="98" fillId="25" borderId="0" xfId="0" applyFont="1" applyFill="1" applyAlignment="1" applyProtection="1">
      <alignment horizontal="center" vertical="center" wrapText="1"/>
    </xf>
    <xf numFmtId="0" fontId="91" fillId="0" borderId="193" xfId="0" applyFont="1" applyBorder="1" applyAlignment="1" applyProtection="1">
      <alignment vertical="center" wrapText="1"/>
    </xf>
    <xf numFmtId="182" fontId="70"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0" fillId="25" borderId="110" xfId="0" applyNumberFormat="1" applyFont="1" applyFill="1" applyBorder="1" applyProtection="1">
      <alignment vertical="center"/>
    </xf>
    <xf numFmtId="0" fontId="102"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shrinkToFit="1"/>
    </xf>
    <xf numFmtId="0" fontId="70" fillId="25" borderId="0" xfId="0" applyFont="1" applyFill="1" applyAlignment="1" applyProtection="1">
      <alignment vertical="center" wrapText="1"/>
    </xf>
    <xf numFmtId="182" fontId="70" fillId="25" borderId="113" xfId="0" applyNumberFormat="1" applyFont="1" applyFill="1" applyBorder="1" applyProtection="1">
      <alignment vertical="center"/>
    </xf>
    <xf numFmtId="177" fontId="70" fillId="25" borderId="113" xfId="0" applyNumberFormat="1" applyFont="1" applyFill="1" applyBorder="1" applyProtection="1">
      <alignment vertical="center"/>
    </xf>
    <xf numFmtId="182" fontId="70" fillId="25" borderId="0" xfId="0" applyNumberFormat="1" applyFont="1" applyFill="1" applyProtection="1">
      <alignment vertical="center"/>
    </xf>
    <xf numFmtId="0" fontId="91" fillId="0" borderId="0" xfId="0" applyFont="1" applyAlignment="1" applyProtection="1">
      <alignment vertical="center" wrapText="1"/>
    </xf>
    <xf numFmtId="0" fontId="102" fillId="25" borderId="0" xfId="0" applyFont="1" applyFill="1" applyProtection="1">
      <alignment vertical="center"/>
    </xf>
    <xf numFmtId="0" fontId="79" fillId="29" borderId="102" xfId="0" applyFont="1" applyFill="1" applyBorder="1" applyAlignment="1" applyProtection="1">
      <alignment horizontal="center" vertical="center" shrinkToFit="1"/>
    </xf>
    <xf numFmtId="0" fontId="79" fillId="30" borderId="109" xfId="0" applyFont="1" applyFill="1" applyBorder="1" applyAlignment="1" applyProtection="1">
      <alignment horizontal="center" vertical="center"/>
    </xf>
    <xf numFmtId="0" fontId="79" fillId="29" borderId="102" xfId="0" applyFont="1" applyFill="1" applyBorder="1" applyAlignment="1" applyProtection="1">
      <alignment horizontal="center" vertical="center" wrapText="1"/>
    </xf>
    <xf numFmtId="0" fontId="36" fillId="0" borderId="102" xfId="0" applyFont="1" applyBorder="1" applyAlignment="1" applyProtection="1">
      <alignment horizontal="left" vertical="center" wrapText="1"/>
    </xf>
    <xf numFmtId="0" fontId="0" fillId="0" borderId="0" xfId="0" applyBorder="1" applyProtection="1">
      <alignment vertical="center"/>
    </xf>
    <xf numFmtId="0" fontId="70" fillId="0" borderId="34" xfId="0" applyFont="1" applyBorder="1" applyAlignment="1" applyProtection="1">
      <alignment horizontal="center" vertical="center" wrapText="1"/>
    </xf>
    <xf numFmtId="0" fontId="99" fillId="0" borderId="0" xfId="0" applyFont="1" applyAlignment="1" applyProtection="1">
      <alignment horizontal="center" vertical="center" wrapText="1"/>
    </xf>
    <xf numFmtId="0" fontId="90" fillId="25" borderId="186" xfId="0" applyFont="1" applyFill="1" applyBorder="1" applyAlignment="1" applyProtection="1">
      <alignment horizontal="center" vertical="center" wrapText="1"/>
    </xf>
    <xf numFmtId="0" fontId="90" fillId="25" borderId="191" xfId="0" applyFont="1" applyFill="1" applyBorder="1" applyAlignment="1" applyProtection="1">
      <alignment horizontal="center" vertical="center" wrapText="1"/>
    </xf>
    <xf numFmtId="40" fontId="104" fillId="0" borderId="45" xfId="34" applyNumberFormat="1" applyFont="1" applyFill="1" applyBorder="1" applyAlignment="1" applyProtection="1">
      <alignment horizontal="center" vertical="center" shrinkToFit="1"/>
    </xf>
    <xf numFmtId="0" fontId="38" fillId="0" borderId="0" xfId="0" applyFont="1" applyAlignment="1" applyProtection="1">
      <alignment horizontal="left" vertical="top" wrapText="1"/>
    </xf>
    <xf numFmtId="40" fontId="90" fillId="0" borderId="187" xfId="34" applyNumberFormat="1" applyFont="1" applyFill="1" applyBorder="1" applyAlignment="1" applyProtection="1">
      <alignment horizontal="center" vertical="center" shrinkToFit="1"/>
    </xf>
    <xf numFmtId="40" fontId="104"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0" fillId="0" borderId="186" xfId="34" applyNumberFormat="1" applyFont="1" applyFill="1" applyBorder="1" applyAlignment="1" applyProtection="1">
      <alignment horizontal="center" vertical="center" shrinkToFit="1"/>
    </xf>
    <xf numFmtId="0" fontId="70" fillId="0" borderId="0" xfId="0" applyFont="1" applyAlignment="1" applyProtection="1">
      <alignment horizontal="right" vertical="center"/>
    </xf>
    <xf numFmtId="0" fontId="70" fillId="25" borderId="0" xfId="0" applyFont="1" applyFill="1" applyAlignment="1" applyProtection="1">
      <alignment horizontal="right" vertical="center" wrapText="1"/>
    </xf>
    <xf numFmtId="0" fontId="70" fillId="25" borderId="11" xfId="0" applyFont="1" applyFill="1" applyBorder="1" applyProtection="1">
      <alignment vertical="center"/>
    </xf>
    <xf numFmtId="182" fontId="70" fillId="25" borderId="109" xfId="0" applyNumberFormat="1" applyFont="1" applyFill="1" applyBorder="1" applyAlignment="1" applyProtection="1">
      <alignment vertical="center" wrapText="1"/>
    </xf>
    <xf numFmtId="182" fontId="70" fillId="25" borderId="113" xfId="0" applyNumberFormat="1" applyFont="1" applyFill="1" applyBorder="1" applyAlignment="1" applyProtection="1">
      <alignment vertical="center" wrapText="1"/>
    </xf>
    <xf numFmtId="177" fontId="70" fillId="25" borderId="157" xfId="0" applyNumberFormat="1" applyFont="1" applyFill="1" applyBorder="1" applyProtection="1">
      <alignment vertical="center"/>
    </xf>
    <xf numFmtId="178" fontId="70" fillId="25" borderId="0" xfId="28" applyNumberFormat="1" applyFont="1" applyFill="1" applyProtection="1">
      <alignment vertical="center"/>
    </xf>
    <xf numFmtId="0" fontId="79" fillId="30" borderId="109" xfId="0" applyFont="1" applyFill="1" applyBorder="1" applyAlignment="1" applyProtection="1">
      <alignment horizontal="center" vertical="center" shrinkToFit="1"/>
    </xf>
    <xf numFmtId="0" fontId="70" fillId="0" borderId="0" xfId="0" applyFont="1" applyAlignment="1" applyProtection="1">
      <alignment horizontal="center" vertical="center" wrapText="1"/>
    </xf>
    <xf numFmtId="0" fontId="70" fillId="0" borderId="104" xfId="0" applyFont="1" applyBorder="1" applyAlignment="1" applyProtection="1">
      <alignment horizontal="center" vertical="center" wrapText="1"/>
    </xf>
    <xf numFmtId="0" fontId="70" fillId="0" borderId="13" xfId="0" applyFont="1" applyBorder="1" applyAlignment="1" applyProtection="1">
      <alignment horizontal="center" vertical="center" wrapText="1"/>
    </xf>
    <xf numFmtId="0" fontId="70" fillId="0" borderId="15"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5" fillId="34" borderId="0" xfId="0" applyFont="1" applyFill="1" applyAlignment="1" applyProtection="1">
      <alignment vertical="center" wrapText="1"/>
    </xf>
    <xf numFmtId="40" fontId="90" fillId="0" borderId="190" xfId="34" applyNumberFormat="1" applyFont="1" applyFill="1" applyBorder="1" applyAlignment="1" applyProtection="1">
      <alignment horizontal="center" vertical="center" shrinkToFit="1"/>
    </xf>
    <xf numFmtId="0" fontId="35" fillId="34" borderId="0" xfId="0" applyFont="1" applyFill="1" applyAlignment="1" applyProtection="1">
      <alignment horizontal="left" vertical="center" wrapText="1"/>
    </xf>
    <xf numFmtId="0" fontId="90" fillId="0" borderId="191" xfId="0" applyFont="1" applyBorder="1" applyProtection="1">
      <alignment vertical="center"/>
    </xf>
    <xf numFmtId="0" fontId="0" fillId="25" borderId="113" xfId="0" applyFont="1" applyFill="1" applyBorder="1" applyAlignment="1" applyProtection="1">
      <alignment vertical="center" wrapText="1"/>
    </xf>
    <xf numFmtId="0" fontId="90" fillId="0" borderId="190" xfId="0" applyFont="1" applyBorder="1" applyProtection="1">
      <alignment vertical="center"/>
    </xf>
    <xf numFmtId="177" fontId="41" fillId="0" borderId="0" xfId="0" applyNumberFormat="1" applyFont="1" applyAlignment="1" applyProtection="1">
      <alignment horizontal="center" vertical="center" wrapText="1"/>
    </xf>
    <xf numFmtId="0" fontId="70" fillId="0" borderId="0" xfId="0" applyFont="1" applyAlignment="1" applyProtection="1">
      <alignment horizontal="right" vertical="center" wrapText="1"/>
    </xf>
    <xf numFmtId="0" fontId="70" fillId="25" borderId="148" xfId="0" applyFont="1" applyFill="1" applyBorder="1" applyAlignment="1" applyProtection="1">
      <alignment vertical="center" wrapText="1"/>
    </xf>
    <xf numFmtId="0" fontId="108" fillId="25" borderId="0" xfId="0" applyFont="1" applyFill="1" applyProtection="1">
      <alignment vertical="center"/>
    </xf>
    <xf numFmtId="0" fontId="33" fillId="25" borderId="0" xfId="0" applyFont="1" applyFill="1" applyAlignment="1" applyProtection="1">
      <alignment horizontal="left" vertical="center"/>
    </xf>
    <xf numFmtId="0" fontId="47"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7" fillId="0" borderId="28" xfId="28" applyNumberFormat="1" applyFont="1" applyFill="1" applyBorder="1" applyAlignment="1" applyProtection="1">
      <alignment vertical="center" shrinkToFit="1"/>
    </xf>
    <xf numFmtId="0" fontId="104"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6"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7" fillId="28" borderId="54" xfId="0" applyNumberFormat="1" applyFont="1" applyFill="1" applyBorder="1" applyAlignment="1" applyProtection="1">
      <alignment horizontal="center" vertical="center"/>
      <protection locked="0"/>
    </xf>
    <xf numFmtId="182" fontId="47" fillId="28" borderId="35" xfId="0" applyNumberFormat="1" applyFont="1" applyFill="1" applyBorder="1" applyAlignment="1" applyProtection="1">
      <alignment horizontal="center" vertical="center"/>
      <protection locked="0"/>
    </xf>
    <xf numFmtId="182" fontId="47" fillId="28" borderId="11" xfId="0" applyNumberFormat="1" applyFont="1" applyFill="1" applyBorder="1" applyAlignment="1" applyProtection="1">
      <alignment horizontal="center" vertical="center"/>
      <protection locked="0"/>
    </xf>
    <xf numFmtId="49" fontId="47" fillId="28" borderId="101" xfId="0" applyNumberFormat="1" applyFont="1" applyFill="1" applyBorder="1" applyAlignment="1" applyProtection="1">
      <alignment horizontal="center" vertical="center"/>
      <protection locked="0"/>
    </xf>
    <xf numFmtId="49" fontId="47" fillId="28" borderId="18" xfId="0" applyNumberFormat="1" applyFont="1" applyFill="1" applyBorder="1" applyAlignment="1" applyProtection="1">
      <alignment horizontal="center" vertical="center"/>
      <protection locked="0"/>
    </xf>
    <xf numFmtId="49" fontId="47"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7" fillId="28" borderId="76" xfId="0" applyNumberFormat="1" applyFont="1" applyFill="1" applyBorder="1" applyAlignment="1" applyProtection="1">
      <alignment horizontal="center" vertical="center"/>
      <protection locked="0"/>
    </xf>
    <xf numFmtId="182" fontId="47" fillId="28" borderId="23" xfId="0" applyNumberFormat="1" applyFont="1" applyFill="1" applyBorder="1" applyAlignment="1" applyProtection="1">
      <alignment horizontal="center" vertical="center"/>
      <protection locked="0"/>
    </xf>
    <xf numFmtId="182" fontId="47"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2"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7" fillId="28" borderId="54" xfId="0" applyNumberFormat="1" applyFont="1" applyFill="1" applyBorder="1" applyAlignment="1" applyProtection="1">
      <alignment horizontal="center" vertical="center"/>
      <protection locked="0"/>
    </xf>
    <xf numFmtId="49" fontId="47" fillId="28" borderId="35" xfId="0" applyNumberFormat="1" applyFont="1" applyFill="1" applyBorder="1" applyAlignment="1" applyProtection="1">
      <alignment horizontal="center" vertical="center"/>
      <protection locked="0"/>
    </xf>
    <xf numFmtId="49" fontId="47" fillId="28" borderId="11" xfId="0" applyNumberFormat="1" applyFont="1" applyFill="1" applyBorder="1" applyAlignment="1" applyProtection="1">
      <alignment horizontal="center" vertical="center"/>
      <protection locked="0"/>
    </xf>
    <xf numFmtId="49" fontId="47" fillId="28" borderId="34" xfId="0" applyNumberFormat="1" applyFont="1" applyFill="1" applyBorder="1" applyAlignment="1" applyProtection="1">
      <alignment horizontal="center" vertical="center"/>
      <protection locked="0"/>
    </xf>
    <xf numFmtId="49" fontId="47" fillId="28" borderId="46" xfId="0" applyNumberFormat="1" applyFont="1" applyFill="1" applyBorder="1" applyAlignment="1" applyProtection="1">
      <alignment horizontal="center" vertical="center"/>
      <protection locked="0"/>
    </xf>
    <xf numFmtId="49" fontId="47" fillId="28" borderId="47" xfId="0" applyNumberFormat="1" applyFont="1" applyFill="1" applyBorder="1" applyAlignment="1" applyProtection="1">
      <alignment horizontal="center" vertical="center"/>
      <protection locked="0"/>
    </xf>
    <xf numFmtId="0" fontId="36" fillId="0" borderId="0" xfId="0" applyFont="1" applyAlignment="1" applyProtection="1">
      <alignment horizontal="left" vertical="center" wrapText="1"/>
    </xf>
    <xf numFmtId="0" fontId="44" fillId="0" borderId="25" xfId="0" applyFont="1" applyBorder="1" applyAlignment="1" applyProtection="1">
      <alignment horizontal="left" vertical="center" wrapText="1"/>
    </xf>
    <xf numFmtId="0" fontId="44" fillId="0" borderId="30" xfId="0" applyFont="1" applyBorder="1" applyAlignment="1" applyProtection="1">
      <alignment horizontal="left" vertical="center" wrapText="1"/>
    </xf>
    <xf numFmtId="0" fontId="44" fillId="0" borderId="31" xfId="0" applyFont="1" applyBorder="1" applyAlignment="1" applyProtection="1">
      <alignment horizontal="left" vertical="center" wrapText="1"/>
    </xf>
    <xf numFmtId="0" fontId="43" fillId="25" borderId="54" xfId="0" applyFont="1" applyFill="1" applyBorder="1" applyAlignment="1" applyProtection="1">
      <alignment horizontal="left" vertical="center" wrapText="1"/>
    </xf>
    <xf numFmtId="0" fontId="43" fillId="25" borderId="35" xfId="0" applyFont="1" applyFill="1" applyBorder="1" applyAlignment="1" applyProtection="1">
      <alignment horizontal="left" vertical="center" wrapText="1"/>
    </xf>
    <xf numFmtId="0" fontId="43" fillId="25" borderId="11" xfId="0" applyFont="1" applyFill="1" applyBorder="1" applyAlignment="1" applyProtection="1">
      <alignment horizontal="left" vertical="center" wrapText="1"/>
    </xf>
    <xf numFmtId="0" fontId="55" fillId="25" borderId="54" xfId="0" applyFont="1" applyFill="1" applyBorder="1" applyAlignment="1" applyProtection="1">
      <alignment horizontal="left" vertical="center" wrapText="1"/>
    </xf>
    <xf numFmtId="0" fontId="55" fillId="25" borderId="35" xfId="0" applyFont="1" applyFill="1" applyBorder="1" applyAlignment="1" applyProtection="1">
      <alignment horizontal="left" vertical="center" wrapText="1"/>
    </xf>
    <xf numFmtId="0" fontId="55" fillId="25" borderId="11" xfId="0" applyFont="1" applyFill="1" applyBorder="1" applyAlignment="1" applyProtection="1">
      <alignment horizontal="left" vertical="center" wrapText="1"/>
    </xf>
    <xf numFmtId="0" fontId="44" fillId="0" borderId="30" xfId="0" applyFont="1" applyBorder="1" applyAlignment="1" applyProtection="1">
      <alignment horizontal="left" vertical="center"/>
    </xf>
    <xf numFmtId="0" fontId="44" fillId="0" borderId="31" xfId="0" applyFont="1" applyBorder="1" applyAlignment="1" applyProtection="1">
      <alignment horizontal="left" vertical="center"/>
    </xf>
    <xf numFmtId="0" fontId="44" fillId="0" borderId="25" xfId="0" applyFont="1" applyBorder="1" applyAlignment="1" applyProtection="1">
      <alignment horizontal="left" vertical="center"/>
    </xf>
    <xf numFmtId="0" fontId="44" fillId="0" borderId="40" xfId="0" applyFont="1" applyBorder="1" applyAlignment="1" applyProtection="1">
      <alignment horizontal="left" vertical="center" wrapText="1"/>
    </xf>
    <xf numFmtId="0" fontId="44" fillId="0" borderId="41" xfId="0" applyFont="1" applyBorder="1" applyAlignment="1" applyProtection="1">
      <alignment horizontal="left" vertical="center" wrapText="1"/>
    </xf>
    <xf numFmtId="0" fontId="44" fillId="0" borderId="42" xfId="0" applyFont="1" applyBorder="1" applyAlignment="1" applyProtection="1">
      <alignment horizontal="left" vertical="center" wrapText="1"/>
    </xf>
    <xf numFmtId="0" fontId="44" fillId="0" borderId="163" xfId="0" applyFont="1" applyBorder="1" applyAlignment="1" applyProtection="1">
      <alignment horizontal="left" vertical="center" wrapText="1"/>
    </xf>
    <xf numFmtId="0" fontId="44" fillId="0" borderId="160" xfId="0" applyFont="1" applyBorder="1" applyAlignment="1" applyProtection="1">
      <alignment horizontal="left" vertical="center" wrapText="1"/>
    </xf>
    <xf numFmtId="0" fontId="44" fillId="0" borderId="162" xfId="0" applyFont="1" applyBorder="1" applyAlignment="1" applyProtection="1">
      <alignment horizontal="left" vertical="center" wrapText="1"/>
    </xf>
    <xf numFmtId="0" fontId="97"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3" fillId="33" borderId="13" xfId="0" applyFont="1" applyFill="1" applyBorder="1" applyAlignment="1" applyProtection="1">
      <alignment horizontal="center" vertical="center"/>
      <protection locked="0"/>
    </xf>
    <xf numFmtId="0" fontId="57" fillId="0" borderId="25" xfId="0" applyFont="1" applyBorder="1" applyAlignment="1" applyProtection="1">
      <alignment horizontal="left" vertical="center" wrapText="1"/>
    </xf>
    <xf numFmtId="0" fontId="57" fillId="0" borderId="30" xfId="0" applyFont="1" applyBorder="1" applyAlignment="1" applyProtection="1">
      <alignment horizontal="left" vertical="center" wrapText="1"/>
    </xf>
    <xf numFmtId="0" fontId="57" fillId="0" borderId="31" xfId="0" applyFont="1" applyBorder="1" applyAlignment="1" applyProtection="1">
      <alignment horizontal="left" vertical="center" wrapText="1"/>
    </xf>
    <xf numFmtId="0" fontId="55" fillId="25" borderId="0" xfId="0" applyFont="1" applyFill="1" applyAlignment="1" applyProtection="1">
      <alignment horizontal="left" vertical="center" wrapText="1"/>
    </xf>
    <xf numFmtId="0" fontId="52" fillId="25" borderId="11" xfId="0" applyFont="1" applyFill="1" applyBorder="1" applyAlignment="1" applyProtection="1">
      <alignment horizontal="left" vertical="center" wrapText="1"/>
    </xf>
    <xf numFmtId="0" fontId="52" fillId="25" borderId="10" xfId="0" applyFont="1" applyFill="1" applyBorder="1" applyAlignment="1" applyProtection="1">
      <alignment horizontal="left" vertical="center" wrapText="1"/>
    </xf>
    <xf numFmtId="0" fontId="52"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1" fillId="0" borderId="38" xfId="0" applyFont="1" applyBorder="1" applyAlignment="1" applyProtection="1">
      <alignment horizontal="center" vertical="center"/>
    </xf>
    <xf numFmtId="0" fontId="61" fillId="0" borderId="123" xfId="0" applyFont="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12" xfId="0" applyFont="1" applyFill="1" applyBorder="1" applyAlignment="1" applyProtection="1">
      <alignment horizontal="left" vertical="center" wrapText="1"/>
    </xf>
    <xf numFmtId="0" fontId="49" fillId="25" borderId="35" xfId="0" applyFont="1" applyFill="1" applyBorder="1" applyAlignment="1" applyProtection="1">
      <alignment horizontal="left" vertical="center" wrapText="1"/>
    </xf>
    <xf numFmtId="0" fontId="49" fillId="25" borderId="11" xfId="0" applyFont="1" applyFill="1" applyBorder="1" applyAlignment="1" applyProtection="1">
      <alignment horizontal="left" vertical="center" wrapText="1"/>
    </xf>
    <xf numFmtId="0" fontId="56" fillId="25" borderId="0" xfId="0" applyFont="1" applyFill="1" applyAlignment="1" applyProtection="1">
      <alignment horizontal="left" vertical="center" wrapText="1"/>
    </xf>
    <xf numFmtId="0" fontId="45" fillId="33" borderId="168" xfId="0" applyFont="1" applyFill="1" applyBorder="1" applyAlignment="1" applyProtection="1">
      <alignment horizontal="left" vertical="center" wrapText="1" shrinkToFit="1"/>
      <protection locked="0"/>
    </xf>
    <xf numFmtId="0" fontId="45" fillId="33" borderId="71" xfId="0" applyFont="1" applyFill="1" applyBorder="1" applyAlignment="1" applyProtection="1">
      <alignment horizontal="left" vertical="center" wrapText="1" shrinkToFit="1"/>
      <protection locked="0"/>
    </xf>
    <xf numFmtId="0" fontId="45" fillId="33" borderId="72" xfId="0" applyFont="1" applyFill="1" applyBorder="1" applyAlignment="1" applyProtection="1">
      <alignment horizontal="left" vertical="center" wrapText="1" shrinkToFit="1"/>
      <protection locked="0"/>
    </xf>
    <xf numFmtId="0" fontId="43" fillId="0" borderId="68" xfId="0" applyFont="1" applyBorder="1" applyAlignment="1" applyProtection="1">
      <alignment vertical="center" wrapText="1"/>
    </xf>
    <xf numFmtId="0" fontId="43" fillId="0" borderId="69" xfId="0" applyFont="1" applyBorder="1" applyAlignment="1" applyProtection="1">
      <alignment vertical="center" wrapText="1"/>
    </xf>
    <xf numFmtId="0" fontId="43" fillId="0" borderId="0" xfId="0" applyFont="1" applyAlignment="1" applyProtection="1">
      <alignment vertical="center" wrapText="1"/>
    </xf>
    <xf numFmtId="0" fontId="43" fillId="0" borderId="16" xfId="0" applyFont="1" applyBorder="1" applyAlignment="1" applyProtection="1">
      <alignment vertical="center" wrapText="1"/>
    </xf>
    <xf numFmtId="0" fontId="49" fillId="33" borderId="120" xfId="0" applyFont="1" applyFill="1" applyBorder="1" applyAlignment="1" applyProtection="1">
      <alignment horizontal="center" vertical="center"/>
    </xf>
    <xf numFmtId="0" fontId="49" fillId="33" borderId="122" xfId="0" applyFont="1" applyFill="1" applyBorder="1" applyAlignment="1" applyProtection="1">
      <alignment horizontal="center" vertical="center"/>
    </xf>
    <xf numFmtId="0" fontId="55" fillId="0" borderId="60" xfId="0" applyFont="1" applyBorder="1" applyAlignment="1" applyProtection="1">
      <alignment horizontal="center" vertical="center"/>
    </xf>
    <xf numFmtId="0" fontId="55" fillId="0" borderId="49" xfId="0" applyFont="1" applyBorder="1" applyAlignment="1" applyProtection="1">
      <alignment horizontal="center" vertical="center"/>
    </xf>
    <xf numFmtId="0" fontId="55" fillId="0" borderId="182" xfId="0" applyFont="1" applyBorder="1" applyAlignment="1" applyProtection="1">
      <alignment horizontal="center" vertical="center"/>
    </xf>
    <xf numFmtId="0" fontId="55" fillId="25" borderId="49" xfId="0" applyFont="1" applyFill="1" applyBorder="1" applyAlignment="1" applyProtection="1">
      <alignment horizontal="left" vertical="center" wrapText="1"/>
    </xf>
    <xf numFmtId="0" fontId="55" fillId="25" borderId="61" xfId="0" applyFont="1" applyFill="1" applyBorder="1" applyAlignment="1" applyProtection="1">
      <alignment horizontal="left" vertical="center" wrapText="1"/>
    </xf>
    <xf numFmtId="0" fontId="43" fillId="25" borderId="56" xfId="0" applyFont="1" applyFill="1" applyBorder="1" applyAlignment="1" applyProtection="1">
      <alignment horizontal="left" vertical="center" wrapText="1"/>
    </xf>
    <xf numFmtId="0" fontId="43" fillId="25" borderId="132" xfId="0" applyFont="1" applyFill="1" applyBorder="1" applyAlignment="1" applyProtection="1">
      <alignment horizontal="left" vertical="center" wrapText="1"/>
    </xf>
    <xf numFmtId="0" fontId="43" fillId="30" borderId="55" xfId="0" applyFont="1" applyFill="1" applyBorder="1" applyAlignment="1" applyProtection="1">
      <alignment horizontal="center" vertical="center"/>
    </xf>
    <xf numFmtId="0" fontId="43" fillId="30" borderId="46" xfId="0" applyFont="1" applyFill="1" applyBorder="1" applyAlignment="1" applyProtection="1">
      <alignment horizontal="center" vertical="center"/>
    </xf>
    <xf numFmtId="0" fontId="43" fillId="30" borderId="47" xfId="0" applyFont="1" applyFill="1" applyBorder="1" applyAlignment="1" applyProtection="1">
      <alignment horizontal="center" vertical="center"/>
    </xf>
    <xf numFmtId="0" fontId="44" fillId="29" borderId="109" xfId="0" applyFont="1" applyFill="1" applyBorder="1" applyAlignment="1" applyProtection="1">
      <alignment horizontal="center" vertical="center"/>
    </xf>
    <xf numFmtId="0" fontId="44" fillId="29" borderId="157" xfId="0" applyFont="1" applyFill="1" applyBorder="1" applyAlignment="1" applyProtection="1">
      <alignment horizontal="center" vertical="center"/>
    </xf>
    <xf numFmtId="2" fontId="49" fillId="25" borderId="25" xfId="0" applyNumberFormat="1" applyFont="1" applyFill="1" applyBorder="1" applyAlignment="1" applyProtection="1">
      <alignment horizontal="center" vertical="center" shrinkToFit="1"/>
    </xf>
    <xf numFmtId="2" fontId="49" fillId="25" borderId="30" xfId="0" applyNumberFormat="1" applyFont="1" applyFill="1" applyBorder="1" applyAlignment="1" applyProtection="1">
      <alignment horizontal="center" vertical="center" shrinkToFit="1"/>
    </xf>
    <xf numFmtId="2" fontId="49" fillId="25" borderId="31" xfId="0" applyNumberFormat="1" applyFont="1" applyFill="1" applyBorder="1" applyAlignment="1" applyProtection="1">
      <alignment horizontal="center" vertical="center" shrinkToFit="1"/>
    </xf>
    <xf numFmtId="0" fontId="57" fillId="0" borderId="30" xfId="0" applyFont="1" applyBorder="1" applyAlignment="1" applyProtection="1">
      <alignment horizontal="left" vertical="center"/>
    </xf>
    <xf numFmtId="0" fontId="57" fillId="0" borderId="31" xfId="0" applyFont="1" applyBorder="1" applyAlignment="1" applyProtection="1">
      <alignment horizontal="left" vertical="center"/>
    </xf>
    <xf numFmtId="0" fontId="43" fillId="0" borderId="117" xfId="0" applyFont="1" applyBorder="1" applyAlignment="1" applyProtection="1">
      <alignment horizontal="center" vertical="center" wrapText="1"/>
    </xf>
    <xf numFmtId="0" fontId="43" fillId="0" borderId="49" xfId="0" applyFont="1" applyBorder="1" applyAlignment="1" applyProtection="1">
      <alignment horizontal="center" vertical="center" wrapText="1"/>
    </xf>
    <xf numFmtId="0" fontId="43" fillId="0" borderId="52" xfId="0" applyFont="1" applyBorder="1" applyAlignment="1" applyProtection="1">
      <alignment horizontal="center" vertical="center" wrapText="1"/>
    </xf>
    <xf numFmtId="0" fontId="43" fillId="0" borderId="117" xfId="0" applyFont="1" applyBorder="1" applyAlignment="1" applyProtection="1">
      <alignment horizontal="center" vertical="center"/>
    </xf>
    <xf numFmtId="0" fontId="43" fillId="0" borderId="49" xfId="0" applyFont="1" applyBorder="1" applyAlignment="1" applyProtection="1">
      <alignment horizontal="center" vertical="center"/>
    </xf>
    <xf numFmtId="0" fontId="43" fillId="0" borderId="52" xfId="0" applyFont="1" applyBorder="1" applyAlignment="1" applyProtection="1">
      <alignment horizontal="center" vertical="center"/>
    </xf>
    <xf numFmtId="0" fontId="43" fillId="0" borderId="131" xfId="0" applyFont="1" applyBorder="1" applyAlignment="1" applyProtection="1">
      <alignment horizontal="center" vertical="center"/>
    </xf>
    <xf numFmtId="0" fontId="43" fillId="0" borderId="71" xfId="0" applyFont="1" applyBorder="1" applyAlignment="1" applyProtection="1">
      <alignment horizontal="center" vertical="center"/>
    </xf>
    <xf numFmtId="0" fontId="43" fillId="0" borderId="72" xfId="0" applyFont="1" applyBorder="1" applyAlignment="1" applyProtection="1">
      <alignment horizontal="center" vertical="center"/>
    </xf>
    <xf numFmtId="0" fontId="43" fillId="25" borderId="71" xfId="0" applyFont="1" applyFill="1" applyBorder="1" applyAlignment="1" applyProtection="1">
      <alignment horizontal="left" vertical="center"/>
    </xf>
    <xf numFmtId="0" fontId="43" fillId="25" borderId="133" xfId="0" applyFont="1" applyFill="1" applyBorder="1" applyAlignment="1" applyProtection="1">
      <alignment horizontal="left" vertical="center"/>
    </xf>
    <xf numFmtId="0" fontId="64" fillId="25" borderId="0" xfId="0" applyFont="1" applyFill="1" applyAlignment="1" applyProtection="1">
      <alignment horizontal="center" vertical="center"/>
    </xf>
    <xf numFmtId="0" fontId="61" fillId="25" borderId="0" xfId="0" applyFont="1" applyFill="1" applyAlignment="1" applyProtection="1">
      <alignment horizontal="center" vertical="center" shrinkToFit="1"/>
    </xf>
    <xf numFmtId="0" fontId="50" fillId="25" borderId="0" xfId="0" applyFont="1" applyFill="1" applyAlignment="1" applyProtection="1">
      <alignment horizontal="center" vertical="center"/>
    </xf>
    <xf numFmtId="2" fontId="49" fillId="25" borderId="40" xfId="0" applyNumberFormat="1" applyFont="1" applyFill="1" applyBorder="1" applyAlignment="1" applyProtection="1">
      <alignment horizontal="center" vertical="center" shrinkToFit="1"/>
    </xf>
    <xf numFmtId="2" fontId="49" fillId="25" borderId="41" xfId="0" applyNumberFormat="1" applyFont="1" applyFill="1" applyBorder="1" applyAlignment="1" applyProtection="1">
      <alignment horizontal="center" vertical="center" shrinkToFit="1"/>
    </xf>
    <xf numFmtId="2" fontId="49" fillId="25" borderId="42" xfId="0" applyNumberFormat="1" applyFont="1" applyFill="1" applyBorder="1" applyAlignment="1" applyProtection="1">
      <alignment horizontal="center" vertical="center" shrinkToFit="1"/>
    </xf>
    <xf numFmtId="2" fontId="49" fillId="25" borderId="163" xfId="0" applyNumberFormat="1" applyFont="1" applyFill="1" applyBorder="1" applyAlignment="1" applyProtection="1">
      <alignment horizontal="center" vertical="center" shrinkToFit="1"/>
    </xf>
    <xf numFmtId="2" fontId="49" fillId="25" borderId="160" xfId="0" applyNumberFormat="1" applyFont="1" applyFill="1" applyBorder="1" applyAlignment="1" applyProtection="1">
      <alignment horizontal="center" vertical="center" shrinkToFit="1"/>
    </xf>
    <xf numFmtId="2" fontId="49" fillId="25" borderId="162" xfId="0" applyNumberFormat="1" applyFont="1" applyFill="1" applyBorder="1" applyAlignment="1" applyProtection="1">
      <alignment horizontal="center" vertical="center" shrinkToFit="1"/>
    </xf>
    <xf numFmtId="0" fontId="45" fillId="25" borderId="62" xfId="0" applyFont="1" applyFill="1" applyBorder="1" applyAlignment="1" applyProtection="1">
      <alignment horizontal="left" vertical="center" wrapText="1"/>
    </xf>
    <xf numFmtId="0" fontId="45" fillId="25" borderId="49" xfId="0" applyFont="1" applyFill="1" applyBorder="1" applyAlignment="1" applyProtection="1">
      <alignment horizontal="left" vertical="center" wrapText="1"/>
    </xf>
    <xf numFmtId="0" fontId="95" fillId="33" borderId="99" xfId="0" applyFont="1" applyFill="1" applyBorder="1" applyAlignment="1" applyProtection="1">
      <alignment horizontal="center" vertical="center"/>
    </xf>
    <xf numFmtId="0" fontId="95"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5" fillId="25" borderId="0" xfId="0" applyFont="1" applyFill="1" applyAlignment="1" applyProtection="1">
      <alignment horizontal="left" vertical="top" wrapText="1"/>
    </xf>
    <xf numFmtId="0" fontId="48" fillId="25" borderId="0" xfId="0" applyFont="1" applyFill="1" applyAlignment="1" applyProtection="1">
      <alignment horizontal="left" vertical="top" wrapText="1"/>
    </xf>
    <xf numFmtId="38" fontId="49" fillId="25" borderId="23" xfId="34" applyFont="1" applyFill="1" applyBorder="1" applyAlignment="1" applyProtection="1">
      <alignment horizontal="right" vertical="center" shrinkToFit="1"/>
    </xf>
    <xf numFmtId="0" fontId="45" fillId="0" borderId="167"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60" xfId="0" applyFont="1" applyBorder="1" applyAlignment="1" applyProtection="1">
      <alignment horizontal="left" vertical="center" wrapText="1"/>
    </xf>
    <xf numFmtId="0" fontId="45" fillId="0" borderId="49" xfId="0" applyFont="1" applyBorder="1" applyAlignment="1" applyProtection="1">
      <alignment horizontal="left" vertical="center" wrapText="1"/>
    </xf>
    <xf numFmtId="0" fontId="45" fillId="0" borderId="52" xfId="0" applyFont="1" applyBorder="1" applyAlignment="1" applyProtection="1">
      <alignment horizontal="left" vertical="center" wrapText="1"/>
    </xf>
    <xf numFmtId="0" fontId="45" fillId="0" borderId="168" xfId="0" applyFont="1" applyBorder="1" applyAlignment="1" applyProtection="1">
      <alignment horizontal="left" vertical="center" wrapText="1"/>
    </xf>
    <xf numFmtId="0" fontId="45" fillId="0" borderId="71" xfId="0" applyFont="1" applyBorder="1" applyAlignment="1" applyProtection="1">
      <alignment horizontal="left" vertical="center" wrapText="1"/>
    </xf>
    <xf numFmtId="0" fontId="45" fillId="0" borderId="72" xfId="0" applyFont="1" applyBorder="1" applyAlignment="1" applyProtection="1">
      <alignment horizontal="left" vertical="center" wrapText="1"/>
    </xf>
    <xf numFmtId="0" fontId="61" fillId="0" borderId="121" xfId="0" applyFont="1" applyBorder="1" applyAlignment="1" applyProtection="1">
      <alignment horizontal="center" vertical="center"/>
    </xf>
    <xf numFmtId="0" fontId="61"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3" fillId="25" borderId="14" xfId="0" applyFont="1" applyFill="1" applyBorder="1" applyAlignment="1" applyProtection="1">
      <alignment horizontal="left" vertical="center"/>
    </xf>
    <xf numFmtId="0" fontId="43" fillId="25" borderId="20" xfId="0" applyFont="1" applyFill="1" applyBorder="1" applyAlignment="1" applyProtection="1">
      <alignment horizontal="left" vertical="center"/>
    </xf>
    <xf numFmtId="0" fontId="43" fillId="25" borderId="37" xfId="0" applyFont="1" applyFill="1" applyBorder="1" applyAlignment="1" applyProtection="1">
      <alignment horizontal="left" vertical="center"/>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3" fillId="25" borderId="36" xfId="0" applyFont="1" applyFill="1" applyBorder="1" applyAlignment="1" applyProtection="1">
      <alignment horizontal="left" vertical="center"/>
    </xf>
    <xf numFmtId="0" fontId="45" fillId="25" borderId="14" xfId="0" applyFont="1" applyFill="1" applyBorder="1" applyAlignment="1" applyProtection="1">
      <alignment horizontal="left" vertical="center" wrapText="1"/>
    </xf>
    <xf numFmtId="0" fontId="45" fillId="25" borderId="20" xfId="0" applyFont="1" applyFill="1" applyBorder="1" applyAlignment="1" applyProtection="1">
      <alignment horizontal="left" vertical="center" wrapText="1"/>
    </xf>
    <xf numFmtId="0" fontId="45" fillId="25" borderId="32" xfId="0" applyFont="1" applyFill="1" applyBorder="1" applyAlignment="1" applyProtection="1">
      <alignment horizontal="left" vertical="center" wrapText="1"/>
    </xf>
    <xf numFmtId="0" fontId="45" fillId="25" borderId="0" xfId="0" applyFont="1" applyFill="1" applyAlignment="1" applyProtection="1">
      <alignment horizontal="left" vertical="center" wrapText="1"/>
    </xf>
    <xf numFmtId="0" fontId="45" fillId="25" borderId="17" xfId="0" applyFont="1" applyFill="1" applyBorder="1" applyAlignment="1" applyProtection="1">
      <alignment horizontal="left" vertical="center" wrapText="1"/>
    </xf>
    <xf numFmtId="0" fontId="45"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3" fillId="25" borderId="99" xfId="0" applyFont="1" applyFill="1" applyBorder="1" applyProtection="1">
      <alignment vertical="center"/>
    </xf>
    <xf numFmtId="0" fontId="43" fillId="25" borderId="100" xfId="0" applyFont="1" applyFill="1" applyBorder="1" applyProtection="1">
      <alignment vertical="center"/>
    </xf>
    <xf numFmtId="0" fontId="43" fillId="25" borderId="51" xfId="0" applyFont="1" applyFill="1" applyBorder="1" applyProtection="1">
      <alignment vertical="center"/>
    </xf>
    <xf numFmtId="0" fontId="43" fillId="25" borderId="196" xfId="0" applyFont="1" applyFill="1" applyBorder="1" applyProtection="1">
      <alignment vertical="center"/>
    </xf>
    <xf numFmtId="0" fontId="43" fillId="25" borderId="49" xfId="0" applyFont="1" applyFill="1" applyBorder="1" applyAlignment="1" applyProtection="1">
      <alignment horizontal="left" vertical="center" wrapText="1"/>
    </xf>
    <xf numFmtId="0" fontId="43" fillId="25" borderId="61" xfId="0" applyFont="1" applyFill="1" applyBorder="1" applyAlignment="1" applyProtection="1">
      <alignment horizontal="left" vertical="center" wrapText="1"/>
    </xf>
    <xf numFmtId="0" fontId="43" fillId="25" borderId="44" xfId="0" applyFont="1" applyFill="1" applyBorder="1" applyAlignment="1" applyProtection="1">
      <alignment horizontal="center" vertical="center"/>
    </xf>
    <xf numFmtId="0" fontId="43" fillId="25" borderId="107" xfId="0" applyFont="1" applyFill="1" applyBorder="1" applyAlignment="1" applyProtection="1">
      <alignment horizontal="center" vertical="center"/>
    </xf>
    <xf numFmtId="0" fontId="49" fillId="33" borderId="25" xfId="0" applyFont="1" applyFill="1" applyBorder="1" applyAlignment="1" applyProtection="1">
      <alignment horizontal="center" vertical="center"/>
    </xf>
    <xf numFmtId="0" fontId="49" fillId="33" borderId="31" xfId="0" applyFont="1" applyFill="1" applyBorder="1" applyAlignment="1" applyProtection="1">
      <alignment horizontal="center" vertical="center"/>
    </xf>
    <xf numFmtId="0" fontId="45" fillId="25" borderId="49" xfId="0" applyFont="1" applyFill="1" applyBorder="1" applyAlignment="1" applyProtection="1">
      <alignment vertical="center" wrapText="1"/>
    </xf>
    <xf numFmtId="0" fontId="43" fillId="0" borderId="14" xfId="0" applyFont="1" applyBorder="1" applyAlignment="1" applyProtection="1">
      <alignment horizontal="left" vertical="center" wrapText="1"/>
    </xf>
    <xf numFmtId="0" fontId="43" fillId="0" borderId="20" xfId="0" applyFont="1" applyBorder="1" applyAlignment="1" applyProtection="1">
      <alignment horizontal="left" vertical="center" wrapText="1"/>
    </xf>
    <xf numFmtId="0" fontId="43" fillId="0" borderId="37"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0" xfId="0" applyFont="1" applyAlignment="1" applyProtection="1">
      <alignment horizontal="left" vertical="center" wrapText="1"/>
    </xf>
    <xf numFmtId="0" fontId="43" fillId="0" borderId="36" xfId="0" applyFont="1" applyBorder="1" applyAlignment="1" applyProtection="1">
      <alignment horizontal="left" vertical="center" wrapText="1"/>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80" xfId="0" applyFont="1" applyBorder="1" applyAlignment="1" applyProtection="1">
      <alignment horizontal="left" vertical="center" wrapText="1"/>
    </xf>
    <xf numFmtId="0" fontId="43" fillId="25" borderId="53" xfId="0" applyFont="1" applyFill="1" applyBorder="1" applyAlignment="1" applyProtection="1">
      <alignment horizontal="left" vertical="center" wrapText="1"/>
    </xf>
    <xf numFmtId="49" fontId="43" fillId="30" borderId="12" xfId="0" applyNumberFormat="1" applyFont="1" applyFill="1" applyBorder="1" applyAlignment="1" applyProtection="1">
      <alignment horizontal="center" vertical="center" wrapText="1"/>
    </xf>
    <xf numFmtId="49" fontId="43" fillId="30" borderId="35" xfId="0" applyNumberFormat="1" applyFont="1" applyFill="1" applyBorder="1" applyAlignment="1" applyProtection="1">
      <alignment horizontal="center" vertical="center" wrapText="1"/>
    </xf>
    <xf numFmtId="49" fontId="43" fillId="30" borderId="11" xfId="0" applyNumberFormat="1" applyFont="1" applyFill="1" applyBorder="1" applyAlignment="1" applyProtection="1">
      <alignment horizontal="center"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62" xfId="0" applyFont="1" applyFill="1" applyBorder="1" applyAlignment="1" applyProtection="1">
      <alignment vertical="center" wrapText="1"/>
    </xf>
    <xf numFmtId="0" fontId="45" fillId="25" borderId="67" xfId="0" applyFont="1" applyFill="1" applyBorder="1" applyAlignment="1" applyProtection="1">
      <alignment horizontal="left" vertical="center" wrapText="1"/>
    </xf>
    <xf numFmtId="0" fontId="45" fillId="25" borderId="108" xfId="0" applyFont="1" applyFill="1" applyBorder="1" applyAlignment="1" applyProtection="1">
      <alignment horizontal="left" vertical="center" wrapText="1"/>
    </xf>
    <xf numFmtId="0" fontId="43" fillId="0" borderId="66" xfId="0" applyFont="1" applyBorder="1" applyAlignment="1" applyProtection="1">
      <alignment horizontal="center" vertical="center" wrapText="1"/>
    </xf>
    <xf numFmtId="0" fontId="43" fillId="0" borderId="67" xfId="0" applyFont="1" applyBorder="1" applyAlignment="1" applyProtection="1">
      <alignment horizontal="center" vertical="center" wrapText="1"/>
    </xf>
    <xf numFmtId="0" fontId="43" fillId="0" borderId="38"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68" xfId="0" applyFont="1" applyBorder="1" applyAlignment="1" applyProtection="1">
      <alignment horizontal="center" vertical="center" wrapText="1"/>
    </xf>
    <xf numFmtId="0" fontId="43" fillId="0" borderId="69" xfId="0" applyFont="1" applyBorder="1" applyAlignment="1" applyProtection="1">
      <alignment horizontal="center" vertical="center" wrapText="1"/>
    </xf>
    <xf numFmtId="0" fontId="43" fillId="25" borderId="86" xfId="0" applyFont="1" applyFill="1" applyBorder="1" applyAlignment="1" applyProtection="1">
      <alignment horizontal="left" vertical="center" wrapText="1"/>
    </xf>
    <xf numFmtId="0" fontId="43" fillId="25" borderId="162" xfId="0" applyFont="1" applyFill="1" applyBorder="1" applyAlignment="1" applyProtection="1">
      <alignment horizontal="left" vertical="center" wrapText="1"/>
    </xf>
    <xf numFmtId="49" fontId="43" fillId="30" borderId="14" xfId="0" applyNumberFormat="1" applyFont="1" applyFill="1" applyBorder="1" applyAlignment="1" applyProtection="1">
      <alignment horizontal="center" vertical="center" wrapText="1"/>
    </xf>
    <xf numFmtId="49" fontId="43" fillId="30" borderId="20" xfId="0" applyNumberFormat="1" applyFont="1" applyFill="1" applyBorder="1" applyAlignment="1" applyProtection="1">
      <alignment horizontal="center" vertical="center" wrapText="1"/>
    </xf>
    <xf numFmtId="49" fontId="43" fillId="30" borderId="37" xfId="0" applyNumberFormat="1" applyFont="1" applyFill="1" applyBorder="1" applyAlignment="1" applyProtection="1">
      <alignment horizontal="center" vertical="center" wrapText="1"/>
    </xf>
    <xf numFmtId="0" fontId="45" fillId="25" borderId="0" xfId="0" applyFont="1" applyFill="1" applyAlignment="1" applyProtection="1">
      <alignment vertical="center" wrapText="1"/>
    </xf>
    <xf numFmtId="0" fontId="45" fillId="25" borderId="58" xfId="0" applyFont="1" applyFill="1" applyBorder="1" applyAlignment="1" applyProtection="1">
      <alignment horizontal="left" vertical="center" wrapText="1"/>
    </xf>
    <xf numFmtId="0" fontId="45" fillId="25" borderId="84" xfId="0" applyFont="1" applyFill="1" applyBorder="1" applyAlignment="1" applyProtection="1">
      <alignment horizontal="left" vertical="center" wrapText="1"/>
    </xf>
    <xf numFmtId="0" fontId="55" fillId="0" borderId="57" xfId="0" applyFont="1" applyBorder="1" applyAlignment="1" applyProtection="1">
      <alignment horizontal="left" vertical="center"/>
    </xf>
    <xf numFmtId="0" fontId="55" fillId="0" borderId="58" xfId="0" applyFont="1" applyBorder="1" applyAlignment="1" applyProtection="1">
      <alignment horizontal="left" vertical="center"/>
    </xf>
    <xf numFmtId="0" fontId="55" fillId="0" borderId="59" xfId="0" applyFont="1" applyBorder="1" applyAlignment="1" applyProtection="1">
      <alignment horizontal="left" vertical="center"/>
    </xf>
    <xf numFmtId="0" fontId="49" fillId="33" borderId="33" xfId="0" applyFont="1" applyFill="1" applyBorder="1" applyAlignment="1" applyProtection="1">
      <alignment horizontal="center" vertical="center"/>
    </xf>
    <xf numFmtId="0" fontId="49"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0"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5" fillId="30" borderId="0" xfId="0" applyFont="1" applyFill="1" applyAlignment="1" applyProtection="1">
      <alignment horizontal="center" vertical="center" textRotation="255"/>
    </xf>
    <xf numFmtId="0" fontId="55" fillId="30" borderId="16" xfId="0" applyFont="1" applyFill="1" applyBorder="1" applyAlignment="1" applyProtection="1">
      <alignment horizontal="center" vertical="center" textRotation="255"/>
    </xf>
    <xf numFmtId="0" fontId="55" fillId="30" borderId="18" xfId="0" applyFont="1" applyFill="1" applyBorder="1" applyAlignment="1" applyProtection="1">
      <alignment horizontal="center" vertical="center" textRotation="255"/>
    </xf>
    <xf numFmtId="0" fontId="55" fillId="30" borderId="19" xfId="0" applyFont="1" applyFill="1" applyBorder="1" applyAlignment="1" applyProtection="1">
      <alignment horizontal="center" vertical="center" textRotation="255"/>
    </xf>
    <xf numFmtId="38" fontId="49" fillId="25" borderId="30" xfId="34" applyFont="1" applyFill="1" applyBorder="1" applyAlignment="1" applyProtection="1">
      <alignment horizontal="right" vertical="center" shrinkToFit="1"/>
    </xf>
    <xf numFmtId="0" fontId="65"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3" fillId="33" borderId="86" xfId="0" applyFont="1" applyFill="1" applyBorder="1" applyAlignment="1" applyProtection="1">
      <alignment horizontal="left" vertical="center" shrinkToFit="1"/>
      <protection locked="0"/>
    </xf>
    <xf numFmtId="0" fontId="49" fillId="0" borderId="12" xfId="0" applyFont="1" applyBorder="1" applyAlignment="1" applyProtection="1">
      <alignment horizontal="left" vertical="center"/>
    </xf>
    <xf numFmtId="0" fontId="49" fillId="0" borderId="35" xfId="0" applyFont="1" applyBorder="1" applyAlignment="1" applyProtection="1">
      <alignment horizontal="left" vertical="center"/>
    </xf>
    <xf numFmtId="0" fontId="49" fillId="0" borderId="11" xfId="0" applyFont="1" applyBorder="1" applyAlignment="1" applyProtection="1">
      <alignment horizontal="left" vertical="center"/>
    </xf>
    <xf numFmtId="0" fontId="43" fillId="0" borderId="12" xfId="0" applyFont="1" applyBorder="1" applyAlignment="1" applyProtection="1">
      <alignment horizontal="left" vertical="center" wrapText="1"/>
    </xf>
    <xf numFmtId="0" fontId="49" fillId="0" borderId="35" xfId="0" applyFont="1" applyBorder="1" applyAlignment="1" applyProtection="1">
      <alignment horizontal="left" vertical="center" wrapText="1"/>
    </xf>
    <xf numFmtId="0" fontId="49" fillId="0" borderId="11" xfId="0" applyFont="1" applyBorder="1" applyAlignment="1" applyProtection="1">
      <alignment horizontal="left" vertical="center" wrapText="1"/>
    </xf>
    <xf numFmtId="0" fontId="57" fillId="30" borderId="25" xfId="0" applyFont="1" applyFill="1" applyBorder="1" applyAlignment="1" applyProtection="1">
      <alignment horizontal="center" vertical="center" wrapText="1"/>
    </xf>
    <xf numFmtId="0" fontId="57" fillId="30" borderId="30" xfId="0" applyFont="1" applyFill="1" applyBorder="1" applyAlignment="1" applyProtection="1">
      <alignment horizontal="center" vertical="center" wrapText="1"/>
    </xf>
    <xf numFmtId="0" fontId="57" fillId="30" borderId="31" xfId="0" applyFont="1" applyFill="1" applyBorder="1" applyAlignment="1" applyProtection="1">
      <alignment horizontal="center" vertical="center" wrapText="1"/>
    </xf>
    <xf numFmtId="0" fontId="52" fillId="25" borderId="54" xfId="0" applyFont="1" applyFill="1" applyBorder="1" applyAlignment="1" applyProtection="1">
      <alignment horizontal="left" vertical="center" wrapText="1"/>
    </xf>
    <xf numFmtId="0" fontId="52" fillId="25" borderId="35" xfId="0" applyFont="1" applyFill="1" applyBorder="1" applyAlignment="1" applyProtection="1">
      <alignment horizontal="left" vertical="center" wrapText="1"/>
    </xf>
    <xf numFmtId="0" fontId="43" fillId="25" borderId="99" xfId="0" applyFont="1" applyFill="1" applyBorder="1" applyAlignment="1" applyProtection="1">
      <alignment vertical="center" shrinkToFit="1"/>
    </xf>
    <xf numFmtId="0" fontId="43" fillId="25" borderId="100" xfId="0" applyFont="1" applyFill="1" applyBorder="1" applyAlignment="1" applyProtection="1">
      <alignment vertical="center" shrinkToFit="1"/>
    </xf>
    <xf numFmtId="0" fontId="55" fillId="0" borderId="60" xfId="0" applyFont="1" applyBorder="1" applyAlignment="1" applyProtection="1">
      <alignment horizontal="left" vertical="center"/>
    </xf>
    <xf numFmtId="0" fontId="55" fillId="0" borderId="49" xfId="0" applyFont="1" applyBorder="1" applyAlignment="1" applyProtection="1">
      <alignment horizontal="left" vertical="center"/>
    </xf>
    <xf numFmtId="0" fontId="55"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5" fillId="25" borderId="64" xfId="0" applyFont="1" applyFill="1" applyBorder="1" applyAlignment="1" applyProtection="1">
      <alignment horizontal="left" vertical="center" wrapText="1"/>
    </xf>
    <xf numFmtId="181" fontId="50" fillId="0" borderId="14" xfId="34" applyNumberFormat="1" applyFont="1" applyFill="1" applyBorder="1" applyAlignment="1" applyProtection="1">
      <alignment horizontal="right" vertical="center"/>
    </xf>
    <xf numFmtId="181" fontId="50" fillId="0" borderId="20" xfId="34" applyNumberFormat="1" applyFont="1" applyFill="1" applyBorder="1" applyAlignment="1" applyProtection="1">
      <alignment horizontal="right" vertical="center"/>
    </xf>
    <xf numFmtId="181" fontId="50" fillId="0" borderId="136" xfId="34" applyNumberFormat="1" applyFont="1" applyFill="1" applyBorder="1" applyAlignment="1" applyProtection="1">
      <alignment horizontal="right" vertical="center"/>
    </xf>
    <xf numFmtId="0" fontId="43" fillId="30" borderId="14" xfId="0" applyFont="1" applyFill="1" applyBorder="1" applyAlignment="1" applyProtection="1">
      <alignment horizontal="center" vertical="center" wrapText="1"/>
    </xf>
    <xf numFmtId="0" fontId="43" fillId="30" borderId="20" xfId="0" applyFont="1" applyFill="1" applyBorder="1" applyAlignment="1" applyProtection="1">
      <alignment horizontal="center" vertical="center" wrapText="1"/>
    </xf>
    <xf numFmtId="0" fontId="43" fillId="30" borderId="37" xfId="0" applyFont="1" applyFill="1" applyBorder="1" applyAlignment="1" applyProtection="1">
      <alignment horizontal="center" vertical="center" wrapText="1"/>
    </xf>
    <xf numFmtId="0" fontId="43" fillId="0" borderId="130"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181" fontId="50" fillId="33" borderId="25" xfId="34" applyNumberFormat="1" applyFont="1" applyFill="1" applyBorder="1" applyAlignment="1" applyProtection="1">
      <alignment horizontal="right" vertical="center"/>
      <protection locked="0"/>
    </xf>
    <xf numFmtId="181" fontId="50" fillId="33" borderId="30" xfId="34" applyNumberFormat="1" applyFont="1" applyFill="1" applyBorder="1" applyAlignment="1" applyProtection="1">
      <alignment horizontal="right" vertical="center"/>
      <protection locked="0"/>
    </xf>
    <xf numFmtId="181" fontId="50" fillId="33" borderId="31" xfId="34" applyNumberFormat="1" applyFont="1" applyFill="1" applyBorder="1" applyAlignment="1" applyProtection="1">
      <alignment horizontal="right" vertical="center"/>
      <protection locked="0"/>
    </xf>
    <xf numFmtId="0" fontId="43" fillId="0" borderId="167"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53" xfId="0" applyFont="1" applyBorder="1" applyAlignment="1" applyProtection="1">
      <alignment horizontal="left" vertical="center" wrapText="1"/>
    </xf>
    <xf numFmtId="0" fontId="43" fillId="0" borderId="14" xfId="0" applyFont="1" applyBorder="1" applyAlignment="1" applyProtection="1">
      <alignment vertical="center" wrapText="1"/>
    </xf>
    <xf numFmtId="0" fontId="43" fillId="0" borderId="20" xfId="0" applyFont="1" applyBorder="1" applyAlignment="1" applyProtection="1">
      <alignment vertical="center" wrapText="1"/>
    </xf>
    <xf numFmtId="0" fontId="43" fillId="0" borderId="32" xfId="0" applyFont="1" applyBorder="1" applyAlignment="1" applyProtection="1">
      <alignment vertical="center" wrapText="1"/>
    </xf>
    <xf numFmtId="0" fontId="43" fillId="0" borderId="17" xfId="0" applyFont="1" applyBorder="1" applyAlignment="1" applyProtection="1">
      <alignment vertical="center" wrapText="1"/>
    </xf>
    <xf numFmtId="0" fontId="43" fillId="0" borderId="18" xfId="0" applyFont="1" applyBorder="1" applyAlignment="1" applyProtection="1">
      <alignment vertical="center" wrapText="1"/>
    </xf>
    <xf numFmtId="0" fontId="43" fillId="33" borderId="10" xfId="0" applyFont="1" applyFill="1" applyBorder="1" applyAlignment="1" applyProtection="1">
      <alignment horizontal="center" vertical="center"/>
      <protection locked="0"/>
    </xf>
    <xf numFmtId="0" fontId="65" fillId="33" borderId="0" xfId="0" applyFont="1" applyFill="1" applyAlignment="1" applyProtection="1">
      <alignment vertical="center" shrinkToFit="1"/>
      <protection locked="0"/>
    </xf>
    <xf numFmtId="0" fontId="43" fillId="25" borderId="14" xfId="0" applyFont="1" applyFill="1" applyBorder="1" applyAlignment="1" applyProtection="1">
      <alignment horizontal="center" vertical="center" wrapText="1"/>
    </xf>
    <xf numFmtId="0" fontId="43" fillId="25" borderId="20" xfId="0" applyFont="1" applyFill="1" applyBorder="1" applyAlignment="1" applyProtection="1">
      <alignment horizontal="center" vertical="center" wrapText="1"/>
    </xf>
    <xf numFmtId="0" fontId="43" fillId="25" borderId="37" xfId="0" applyFont="1" applyFill="1" applyBorder="1" applyAlignment="1" applyProtection="1">
      <alignment horizontal="center" vertical="center" wrapText="1"/>
    </xf>
    <xf numFmtId="0" fontId="43" fillId="25" borderId="17" xfId="0" applyFont="1" applyFill="1" applyBorder="1" applyAlignment="1" applyProtection="1">
      <alignment horizontal="center" vertical="center" wrapText="1"/>
    </xf>
    <xf numFmtId="0" fontId="43" fillId="25" borderId="18" xfId="0" applyFont="1" applyFill="1" applyBorder="1" applyAlignment="1" applyProtection="1">
      <alignment horizontal="center" vertical="center" wrapText="1"/>
    </xf>
    <xf numFmtId="0" fontId="43" fillId="25" borderId="80" xfId="0" applyFont="1" applyFill="1" applyBorder="1" applyAlignment="1" applyProtection="1">
      <alignment horizontal="center" vertical="center" wrapText="1"/>
    </xf>
    <xf numFmtId="0" fontId="45" fillId="33" borderId="104"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37" xfId="0" applyFont="1" applyFill="1" applyBorder="1" applyAlignment="1" applyProtection="1">
      <alignment horizontal="left" vertical="top" wrapText="1"/>
      <protection locked="0"/>
    </xf>
    <xf numFmtId="0" fontId="45" fillId="33" borderId="33" xfId="0" applyFont="1" applyFill="1" applyBorder="1" applyAlignment="1" applyProtection="1">
      <alignment horizontal="left" vertical="top" wrapText="1"/>
      <protection locked="0"/>
    </xf>
    <xf numFmtId="0" fontId="45" fillId="33" borderId="0" xfId="0" applyFont="1" applyFill="1" applyAlignment="1" applyProtection="1">
      <alignment horizontal="left" vertical="top" wrapText="1"/>
      <protection locked="0"/>
    </xf>
    <xf numFmtId="0" fontId="45" fillId="33" borderId="36" xfId="0" applyFont="1" applyFill="1" applyBorder="1" applyAlignment="1" applyProtection="1">
      <alignment horizontal="left" vertical="top" wrapText="1"/>
      <protection locked="0"/>
    </xf>
    <xf numFmtId="0" fontId="45" fillId="33" borderId="101" xfId="0" applyFont="1" applyFill="1" applyBorder="1" applyAlignment="1" applyProtection="1">
      <alignment horizontal="left" vertical="top" wrapText="1"/>
      <protection locked="0"/>
    </xf>
    <xf numFmtId="0" fontId="45" fillId="33" borderId="18" xfId="0" applyFont="1" applyFill="1" applyBorder="1" applyAlignment="1" applyProtection="1">
      <alignment horizontal="left" vertical="top" wrapText="1"/>
      <protection locked="0"/>
    </xf>
    <xf numFmtId="0" fontId="45" fillId="33" borderId="80" xfId="0" applyFont="1" applyFill="1" applyBorder="1" applyAlignment="1" applyProtection="1">
      <alignment horizontal="left" vertical="top" wrapText="1"/>
      <protection locked="0"/>
    </xf>
    <xf numFmtId="0" fontId="43" fillId="0" borderId="20" xfId="0" applyFont="1" applyBorder="1" applyAlignment="1" applyProtection="1">
      <alignment horizontal="left" vertical="top" wrapText="1"/>
    </xf>
    <xf numFmtId="0" fontId="43" fillId="0" borderId="18" xfId="0" applyFont="1" applyBorder="1" applyAlignment="1" applyProtection="1">
      <alignment horizontal="left" vertical="top" wrapText="1"/>
    </xf>
    <xf numFmtId="0" fontId="43" fillId="25" borderId="14" xfId="0" applyFont="1" applyFill="1" applyBorder="1" applyAlignment="1" applyProtection="1">
      <alignment horizontal="left" vertical="top" wrapText="1"/>
    </xf>
    <xf numFmtId="0" fontId="43" fillId="25" borderId="20" xfId="0" applyFont="1" applyFill="1" applyBorder="1" applyAlignment="1" applyProtection="1">
      <alignment horizontal="left" vertical="top" wrapText="1"/>
    </xf>
    <xf numFmtId="0" fontId="50" fillId="30" borderId="10" xfId="0" applyFont="1" applyFill="1" applyBorder="1" applyAlignment="1" applyProtection="1">
      <alignment horizontal="center" vertical="center"/>
    </xf>
    <xf numFmtId="0" fontId="43" fillId="25" borderId="0" xfId="0" applyFont="1" applyFill="1" applyAlignment="1" applyProtection="1">
      <alignment horizontal="left" vertical="top" wrapText="1"/>
    </xf>
    <xf numFmtId="0" fontId="65" fillId="25" borderId="0" xfId="0" applyFont="1" applyFill="1" applyAlignment="1" applyProtection="1">
      <alignment horizontal="center" vertical="center" wrapText="1"/>
    </xf>
    <xf numFmtId="0" fontId="55" fillId="0" borderId="127" xfId="0" applyFont="1" applyBorder="1" applyAlignment="1" applyProtection="1">
      <alignment horizontal="left" vertical="center"/>
    </xf>
    <xf numFmtId="0" fontId="55" fillId="0" borderId="62" xfId="0" applyFont="1" applyBorder="1" applyAlignment="1" applyProtection="1">
      <alignment horizontal="left" vertical="center"/>
    </xf>
    <xf numFmtId="0" fontId="55" fillId="0" borderId="63" xfId="0" applyFont="1" applyBorder="1" applyAlignment="1" applyProtection="1">
      <alignment horizontal="left" vertical="center"/>
    </xf>
    <xf numFmtId="0" fontId="65" fillId="25" borderId="0" xfId="0" applyFont="1" applyFill="1" applyAlignment="1" applyProtection="1">
      <alignment horizontal="center" vertical="center"/>
    </xf>
    <xf numFmtId="0" fontId="52" fillId="25" borderId="0" xfId="0" applyFont="1" applyFill="1" applyAlignment="1" applyProtection="1">
      <alignment horizontal="center" vertical="center"/>
    </xf>
    <xf numFmtId="0" fontId="45" fillId="25" borderId="69" xfId="0" applyFont="1" applyFill="1" applyBorder="1" applyAlignment="1" applyProtection="1">
      <alignment horizontal="left" vertical="center" wrapText="1"/>
    </xf>
    <xf numFmtId="0" fontId="48" fillId="25" borderId="0" xfId="0" applyFont="1" applyFill="1" applyAlignment="1" applyProtection="1">
      <alignment horizontal="left" vertical="center"/>
    </xf>
    <xf numFmtId="0" fontId="43" fillId="0" borderId="0" xfId="0" applyFont="1" applyAlignment="1" applyProtection="1">
      <alignment horizontal="left" vertical="top" wrapText="1"/>
    </xf>
    <xf numFmtId="181" fontId="50" fillId="0" borderId="25" xfId="34" applyNumberFormat="1" applyFont="1" applyFill="1" applyBorder="1" applyAlignment="1" applyProtection="1">
      <alignment horizontal="right" vertical="center"/>
    </xf>
    <xf numFmtId="181" fontId="50" fillId="0" borderId="30" xfId="34" applyNumberFormat="1" applyFont="1" applyFill="1" applyBorder="1" applyAlignment="1" applyProtection="1">
      <alignment horizontal="right" vertical="center"/>
    </xf>
    <xf numFmtId="181" fontId="50" fillId="0" borderId="31" xfId="34" applyNumberFormat="1" applyFont="1" applyFill="1" applyBorder="1" applyAlignment="1" applyProtection="1">
      <alignment horizontal="right" vertical="center"/>
    </xf>
    <xf numFmtId="0" fontId="44" fillId="29" borderId="110" xfId="0" applyFont="1" applyFill="1" applyBorder="1" applyAlignment="1" applyProtection="1">
      <alignment horizontal="center" vertical="center"/>
    </xf>
    <xf numFmtId="0" fontId="45" fillId="25" borderId="49" xfId="0" applyFont="1" applyFill="1" applyBorder="1" applyAlignment="1" applyProtection="1">
      <alignment horizontal="left" vertical="center"/>
    </xf>
    <xf numFmtId="0" fontId="45" fillId="25" borderId="52" xfId="0" applyFont="1" applyFill="1" applyBorder="1" applyAlignment="1" applyProtection="1">
      <alignment horizontal="left" vertical="center"/>
    </xf>
    <xf numFmtId="49" fontId="40" fillId="25" borderId="0" xfId="0" applyNumberFormat="1" applyFont="1" applyFill="1" applyProtection="1">
      <alignment vertical="center"/>
    </xf>
    <xf numFmtId="0" fontId="44" fillId="30" borderId="109" xfId="0" applyFont="1" applyFill="1" applyBorder="1" applyAlignment="1" applyProtection="1">
      <alignment horizontal="center" vertical="center"/>
    </xf>
    <xf numFmtId="0" fontId="44" fillId="30" borderId="157" xfId="0" applyFont="1" applyFill="1" applyBorder="1" applyAlignment="1" applyProtection="1">
      <alignment horizontal="center" vertical="center"/>
    </xf>
    <xf numFmtId="0" fontId="43" fillId="25" borderId="12" xfId="0" applyFont="1" applyFill="1" applyBorder="1" applyAlignment="1" applyProtection="1">
      <alignment horizontal="left" vertical="center" wrapText="1"/>
    </xf>
    <xf numFmtId="0" fontId="36" fillId="27" borderId="25" xfId="0" applyFont="1" applyFill="1" applyBorder="1" applyAlignment="1" applyProtection="1">
      <alignment horizontal="center" vertical="center" wrapText="1"/>
    </xf>
    <xf numFmtId="0" fontId="36" fillId="27" borderId="31" xfId="0" applyFont="1" applyFill="1" applyBorder="1" applyAlignment="1" applyProtection="1">
      <alignment horizontal="center" vertical="center" wrapText="1"/>
    </xf>
    <xf numFmtId="0" fontId="58" fillId="0" borderId="35" xfId="0" applyFont="1" applyBorder="1" applyAlignment="1" applyProtection="1">
      <alignment horizontal="left" vertical="center" wrapText="1"/>
    </xf>
    <xf numFmtId="0" fontId="58"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8" fillId="0" borderId="0" xfId="0" applyFont="1" applyAlignment="1" applyProtection="1">
      <alignment horizontal="left" vertical="top" wrapText="1"/>
    </xf>
    <xf numFmtId="0" fontId="43" fillId="30" borderId="12" xfId="0" applyFont="1" applyFill="1" applyBorder="1" applyAlignment="1" applyProtection="1">
      <alignment horizontal="left" vertical="center"/>
    </xf>
    <xf numFmtId="0" fontId="43" fillId="30" borderId="35" xfId="0" applyFont="1" applyFill="1" applyBorder="1" applyAlignment="1" applyProtection="1">
      <alignment horizontal="left" vertical="center"/>
    </xf>
    <xf numFmtId="0" fontId="43" fillId="30" borderId="11" xfId="0" applyFont="1" applyFill="1" applyBorder="1" applyAlignment="1" applyProtection="1">
      <alignment horizontal="left" vertical="center"/>
    </xf>
    <xf numFmtId="0" fontId="49" fillId="25" borderId="194" xfId="0" applyFont="1" applyFill="1" applyBorder="1" applyAlignment="1" applyProtection="1">
      <alignment horizontal="left" vertical="center"/>
    </xf>
    <xf numFmtId="0" fontId="49" fillId="25" borderId="69" xfId="0" applyFont="1" applyFill="1" applyBorder="1" applyAlignment="1" applyProtection="1">
      <alignment horizontal="left" vertical="center"/>
    </xf>
    <xf numFmtId="0" fontId="49" fillId="25" borderId="195" xfId="0" applyFont="1" applyFill="1" applyBorder="1" applyAlignment="1" applyProtection="1">
      <alignment horizontal="left" vertical="center"/>
    </xf>
    <xf numFmtId="0" fontId="49" fillId="25" borderId="17" xfId="0" applyFont="1" applyFill="1" applyBorder="1" applyAlignment="1" applyProtection="1">
      <alignment horizontal="left" vertical="center"/>
    </xf>
    <xf numFmtId="0" fontId="49" fillId="25" borderId="18" xfId="0" applyFont="1" applyFill="1" applyBorder="1" applyAlignment="1" applyProtection="1">
      <alignment horizontal="left" vertical="center"/>
    </xf>
    <xf numFmtId="0" fontId="49" fillId="25" borderId="19" xfId="0" applyFont="1" applyFill="1" applyBorder="1" applyAlignment="1" applyProtection="1">
      <alignment horizontal="left" vertical="center"/>
    </xf>
    <xf numFmtId="0" fontId="49" fillId="25" borderId="14" xfId="0" applyFont="1" applyFill="1" applyBorder="1" applyAlignment="1" applyProtection="1">
      <alignment horizontal="center" vertical="center" wrapText="1"/>
    </xf>
    <xf numFmtId="0" fontId="49" fillId="25" borderId="20" xfId="0" applyFont="1" applyFill="1" applyBorder="1" applyAlignment="1" applyProtection="1">
      <alignment horizontal="center" vertical="center" wrapText="1"/>
    </xf>
    <xf numFmtId="0" fontId="49" fillId="25" borderId="15" xfId="0" applyFont="1" applyFill="1" applyBorder="1" applyAlignment="1" applyProtection="1">
      <alignment horizontal="center" vertical="center" wrapText="1"/>
    </xf>
    <xf numFmtId="0" fontId="49" fillId="25" borderId="32" xfId="0" applyFont="1" applyFill="1" applyBorder="1" applyAlignment="1" applyProtection="1">
      <alignment horizontal="center" vertical="center" wrapText="1"/>
    </xf>
    <xf numFmtId="0" fontId="49" fillId="25" borderId="0" xfId="0" applyFont="1" applyFill="1" applyAlignment="1" applyProtection="1">
      <alignment horizontal="center" vertical="center" wrapText="1"/>
    </xf>
    <xf numFmtId="0" fontId="49" fillId="25" borderId="16" xfId="0" applyFont="1" applyFill="1" applyBorder="1" applyAlignment="1" applyProtection="1">
      <alignment horizontal="center" vertical="center" wrapText="1"/>
    </xf>
    <xf numFmtId="0" fontId="49" fillId="25" borderId="83" xfId="0" applyFont="1" applyFill="1" applyBorder="1" applyAlignment="1" applyProtection="1">
      <alignment horizontal="center" vertical="center" wrapText="1"/>
    </xf>
    <xf numFmtId="0" fontId="49" fillId="25" borderId="58" xfId="0" applyFont="1" applyFill="1" applyBorder="1" applyAlignment="1" applyProtection="1">
      <alignment horizontal="center" vertical="center" wrapText="1"/>
    </xf>
    <xf numFmtId="0" fontId="49" fillId="25" borderId="59" xfId="0" applyFont="1" applyFill="1" applyBorder="1" applyAlignment="1" applyProtection="1">
      <alignment horizontal="center" vertical="center" wrapText="1"/>
    </xf>
    <xf numFmtId="0" fontId="49" fillId="25" borderId="11" xfId="0" applyFont="1" applyFill="1" applyBorder="1" applyAlignment="1" applyProtection="1">
      <alignment horizontal="center" vertical="center"/>
    </xf>
    <xf numFmtId="0" fontId="49" fillId="25" borderId="10" xfId="0" applyFont="1" applyFill="1" applyBorder="1" applyAlignment="1" applyProtection="1">
      <alignment horizontal="center" vertical="center"/>
    </xf>
    <xf numFmtId="0" fontId="55" fillId="25" borderId="35" xfId="0" applyFont="1" applyFill="1" applyBorder="1" applyAlignment="1" applyProtection="1">
      <alignment horizontal="left" vertical="center"/>
    </xf>
    <xf numFmtId="0" fontId="55" fillId="25" borderId="11" xfId="0" applyFont="1" applyFill="1" applyBorder="1" applyAlignment="1" applyProtection="1">
      <alignment horizontal="left" vertical="center"/>
    </xf>
    <xf numFmtId="181" fontId="50" fillId="0" borderId="12" xfId="34" applyNumberFormat="1" applyFont="1" applyFill="1" applyBorder="1" applyAlignment="1" applyProtection="1">
      <alignment horizontal="right" vertical="center"/>
    </xf>
    <xf numFmtId="181" fontId="50" fillId="0" borderId="35" xfId="34" applyNumberFormat="1" applyFont="1" applyFill="1" applyBorder="1" applyAlignment="1" applyProtection="1">
      <alignment horizontal="right" vertical="center"/>
    </xf>
    <xf numFmtId="0" fontId="43" fillId="30" borderId="20" xfId="0" applyFont="1" applyFill="1" applyBorder="1" applyAlignment="1" applyProtection="1">
      <alignment horizontal="left" vertical="center"/>
    </xf>
    <xf numFmtId="0" fontId="49" fillId="25" borderId="12" xfId="0" applyFont="1" applyFill="1" applyBorder="1" applyAlignment="1" applyProtection="1">
      <alignment horizontal="center" vertical="center" shrinkToFit="1"/>
    </xf>
    <xf numFmtId="0" fontId="49" fillId="25" borderId="35" xfId="0" applyFont="1" applyFill="1" applyBorder="1" applyAlignment="1" applyProtection="1">
      <alignment horizontal="center" vertical="center" shrinkToFit="1"/>
    </xf>
    <xf numFmtId="0" fontId="49" fillId="25" borderId="11"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xf>
    <xf numFmtId="0" fontId="49" fillId="25" borderId="35" xfId="0" applyFont="1" applyFill="1" applyBorder="1" applyAlignment="1" applyProtection="1">
      <alignment horizontal="center" vertical="center"/>
    </xf>
    <xf numFmtId="0" fontId="48" fillId="25" borderId="25" xfId="0" applyFont="1" applyFill="1" applyBorder="1" applyAlignment="1" applyProtection="1">
      <alignment horizontal="left" vertical="center" wrapText="1"/>
    </xf>
    <xf numFmtId="0" fontId="48" fillId="25" borderId="30" xfId="0" applyFont="1" applyFill="1" applyBorder="1" applyAlignment="1" applyProtection="1">
      <alignment horizontal="left" vertical="center" wrapText="1"/>
    </xf>
    <xf numFmtId="0" fontId="48" fillId="25" borderId="31" xfId="0" applyFont="1" applyFill="1" applyBorder="1" applyAlignment="1" applyProtection="1">
      <alignment horizontal="left" vertical="center" wrapText="1"/>
    </xf>
    <xf numFmtId="0" fontId="41" fillId="25" borderId="10" xfId="0" applyFont="1" applyFill="1" applyBorder="1" applyAlignment="1" applyProtection="1">
      <alignment horizontal="center" vertical="center"/>
    </xf>
    <xf numFmtId="0" fontId="49" fillId="33" borderId="23" xfId="0" applyFont="1" applyFill="1" applyBorder="1" applyAlignment="1" applyProtection="1">
      <alignment horizontal="center" vertical="center"/>
      <protection locked="0"/>
    </xf>
    <xf numFmtId="0" fontId="49" fillId="33" borderId="103" xfId="0" applyFont="1" applyFill="1" applyBorder="1" applyAlignment="1" applyProtection="1">
      <alignment horizontal="center" vertical="center"/>
      <protection locked="0"/>
    </xf>
    <xf numFmtId="0" fontId="49" fillId="33" borderId="106" xfId="0" applyFont="1" applyFill="1" applyBorder="1" applyAlignment="1" applyProtection="1">
      <alignment horizontal="center" vertical="center"/>
      <protection locked="0"/>
    </xf>
    <xf numFmtId="0" fontId="49" fillId="25" borderId="83" xfId="0" applyFont="1" applyFill="1" applyBorder="1" applyAlignment="1" applyProtection="1">
      <alignment horizontal="center" vertical="center"/>
    </xf>
    <xf numFmtId="0" fontId="49" fillId="25" borderId="58" xfId="0" applyFont="1" applyFill="1" applyBorder="1" applyAlignment="1" applyProtection="1">
      <alignment horizontal="center" vertical="center"/>
    </xf>
    <xf numFmtId="0" fontId="49" fillId="25" borderId="59" xfId="0" applyFont="1" applyFill="1" applyBorder="1" applyAlignment="1" applyProtection="1">
      <alignment horizontal="center" vertical="center"/>
    </xf>
    <xf numFmtId="0" fontId="49" fillId="25" borderId="58" xfId="0" applyFont="1" applyFill="1" applyBorder="1" applyAlignment="1" applyProtection="1">
      <alignment horizontal="left" vertical="center"/>
    </xf>
    <xf numFmtId="0" fontId="49" fillId="25" borderId="59" xfId="0" applyFont="1" applyFill="1" applyBorder="1" applyAlignment="1" applyProtection="1">
      <alignment horizontal="left" vertical="center"/>
    </xf>
    <xf numFmtId="0" fontId="49" fillId="25" borderId="18" xfId="0" applyFont="1" applyFill="1" applyBorder="1" applyAlignment="1" applyProtection="1">
      <alignment horizontal="left" vertical="center" wrapText="1"/>
    </xf>
    <xf numFmtId="0" fontId="49" fillId="25" borderId="19" xfId="0" applyFont="1" applyFill="1" applyBorder="1" applyAlignment="1" applyProtection="1">
      <alignment horizontal="left" vertical="center" wrapText="1"/>
    </xf>
    <xf numFmtId="0" fontId="49" fillId="25" borderId="17" xfId="0" applyFont="1" applyFill="1" applyBorder="1" applyAlignment="1" applyProtection="1">
      <alignment horizontal="center" vertical="center"/>
    </xf>
    <xf numFmtId="0" fontId="49" fillId="25" borderId="18" xfId="0" applyFont="1" applyFill="1" applyBorder="1" applyAlignment="1" applyProtection="1">
      <alignment horizontal="center" vertical="center"/>
    </xf>
    <xf numFmtId="0" fontId="49" fillId="25" borderId="19" xfId="0" applyFont="1" applyFill="1" applyBorder="1" applyAlignment="1" applyProtection="1">
      <alignment horizontal="center" vertical="center"/>
    </xf>
    <xf numFmtId="0" fontId="58" fillId="0" borderId="10" xfId="0" applyFont="1" applyBorder="1" applyAlignment="1" applyProtection="1">
      <alignment horizontal="left" vertical="center" wrapText="1"/>
    </xf>
    <xf numFmtId="0" fontId="49" fillId="25" borderId="23" xfId="0" applyFont="1" applyFill="1" applyBorder="1" applyAlignment="1" applyProtection="1">
      <alignment horizontal="center" vertical="center"/>
    </xf>
    <xf numFmtId="0" fontId="47" fillId="25" borderId="0" xfId="0" applyFont="1" applyFill="1" applyAlignment="1" applyProtection="1">
      <alignment horizontal="center" vertical="center"/>
    </xf>
    <xf numFmtId="0" fontId="49" fillId="25" borderId="69" xfId="0" applyFont="1" applyFill="1" applyBorder="1" applyProtection="1">
      <alignment vertical="center"/>
    </xf>
    <xf numFmtId="0" fontId="94" fillId="33" borderId="25" xfId="0" applyFont="1" applyFill="1" applyBorder="1" applyAlignment="1" applyProtection="1">
      <alignment horizontal="center" vertical="center" wrapText="1"/>
    </xf>
    <xf numFmtId="0" fontId="94" fillId="33" borderId="31" xfId="0" applyFont="1" applyFill="1" applyBorder="1" applyAlignment="1" applyProtection="1">
      <alignment horizontal="center" vertical="center" wrapText="1"/>
    </xf>
    <xf numFmtId="0" fontId="48" fillId="0" borderId="0" xfId="0" applyFont="1" applyAlignment="1" applyProtection="1">
      <alignment horizontal="left" vertical="center"/>
    </xf>
    <xf numFmtId="0" fontId="43" fillId="0" borderId="38"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3" fillId="0" borderId="161" xfId="0" applyFont="1" applyBorder="1" applyAlignment="1" applyProtection="1">
      <alignment horizontal="left" vertical="center"/>
    </xf>
    <xf numFmtId="0" fontId="43" fillId="0" borderId="18" xfId="0" applyFont="1" applyBorder="1" applyAlignment="1" applyProtection="1">
      <alignment horizontal="left" vertical="center"/>
    </xf>
    <xf numFmtId="0" fontId="43" fillId="0" borderId="19" xfId="0" applyFont="1" applyBorder="1" applyAlignment="1" applyProtection="1">
      <alignment horizontal="left" vertical="center"/>
    </xf>
    <xf numFmtId="0" fontId="55" fillId="30" borderId="20" xfId="0" applyFont="1" applyFill="1" applyBorder="1" applyAlignment="1" applyProtection="1">
      <alignment horizontal="center" vertical="center" textRotation="255" wrapText="1"/>
    </xf>
    <xf numFmtId="0" fontId="55" fillId="30" borderId="15" xfId="0" applyFont="1" applyFill="1" applyBorder="1" applyAlignment="1" applyProtection="1">
      <alignment horizontal="center" vertical="center" textRotation="255"/>
    </xf>
    <xf numFmtId="0" fontId="55" fillId="30" borderId="0" xfId="0" applyFont="1" applyFill="1" applyAlignment="1" applyProtection="1">
      <alignment horizontal="center" vertical="center" textRotation="255" wrapText="1"/>
    </xf>
    <xf numFmtId="0" fontId="52" fillId="0" borderId="11" xfId="0" applyFont="1" applyBorder="1" applyAlignment="1" applyProtection="1">
      <alignment horizontal="left" vertical="center" wrapText="1"/>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5" fillId="0" borderId="48" xfId="0" applyFont="1" applyBorder="1" applyAlignment="1" applyProtection="1">
      <alignment horizontal="center" vertical="center"/>
    </xf>
    <xf numFmtId="0" fontId="55" fillId="0" borderId="173" xfId="0" applyFont="1" applyBorder="1" applyAlignment="1" applyProtection="1">
      <alignment horizontal="center" vertical="center"/>
    </xf>
    <xf numFmtId="0" fontId="55" fillId="0" borderId="48" xfId="0" applyFont="1" applyBorder="1" applyAlignment="1" applyProtection="1">
      <alignment horizontal="left" vertical="center"/>
    </xf>
    <xf numFmtId="0" fontId="55" fillId="0" borderId="172" xfId="0" applyFont="1" applyBorder="1" applyAlignment="1" applyProtection="1">
      <alignment horizontal="left" vertical="center"/>
    </xf>
    <xf numFmtId="0" fontId="55" fillId="0" borderId="173" xfId="0" applyFont="1" applyBorder="1" applyAlignment="1" applyProtection="1">
      <alignment horizontal="left" vertical="center"/>
    </xf>
    <xf numFmtId="0" fontId="55" fillId="0" borderId="174" xfId="0" applyFont="1" applyBorder="1" applyAlignment="1" applyProtection="1">
      <alignment horizontal="left" vertical="center"/>
    </xf>
    <xf numFmtId="0" fontId="55" fillId="0" borderId="48" xfId="0" applyFont="1" applyBorder="1" applyAlignment="1" applyProtection="1">
      <alignment horizontal="left" vertical="center" wrapText="1"/>
    </xf>
    <xf numFmtId="0" fontId="55" fillId="0" borderId="172" xfId="0" applyFont="1" applyBorder="1" applyAlignment="1" applyProtection="1">
      <alignment horizontal="left" vertical="center" wrapText="1"/>
    </xf>
    <xf numFmtId="0" fontId="60" fillId="30" borderId="25" xfId="0" applyFont="1" applyFill="1" applyBorder="1" applyAlignment="1" applyProtection="1">
      <alignment horizontal="center" vertical="center" wrapText="1"/>
    </xf>
    <xf numFmtId="0" fontId="60" fillId="30" borderId="30" xfId="0" applyFont="1" applyFill="1" applyBorder="1" applyAlignment="1" applyProtection="1">
      <alignment horizontal="center" vertical="center" wrapText="1"/>
    </xf>
    <xf numFmtId="0" fontId="60" fillId="30" borderId="31" xfId="0" applyFont="1" applyFill="1" applyBorder="1" applyAlignment="1" applyProtection="1">
      <alignment horizontal="center" vertical="center" wrapText="1"/>
    </xf>
    <xf numFmtId="49" fontId="48" fillId="0" borderId="0" xfId="0" applyNumberFormat="1" applyFont="1" applyAlignment="1" applyProtection="1">
      <alignment horizontal="left" vertical="center"/>
    </xf>
    <xf numFmtId="0" fontId="65" fillId="25" borderId="0" xfId="0" applyFont="1" applyFill="1" applyAlignment="1" applyProtection="1">
      <alignment horizontal="left" vertical="center" shrinkToFit="1"/>
    </xf>
    <xf numFmtId="0" fontId="43" fillId="0" borderId="103" xfId="0" applyFont="1" applyBorder="1" applyAlignment="1" applyProtection="1">
      <alignment horizontal="left" vertical="center"/>
    </xf>
    <xf numFmtId="0" fontId="43" fillId="0" borderId="23" xfId="0" applyFont="1" applyBorder="1" applyAlignment="1" applyProtection="1">
      <alignment horizontal="left" vertical="center"/>
    </xf>
    <xf numFmtId="0" fontId="49" fillId="33" borderId="18" xfId="0" applyFont="1" applyFill="1" applyBorder="1" applyAlignment="1" applyProtection="1">
      <alignment horizontal="center" vertical="center" shrinkToFit="1"/>
      <protection locked="0"/>
    </xf>
    <xf numFmtId="0" fontId="49" fillId="0" borderId="76" xfId="0" applyFont="1" applyBorder="1" applyAlignment="1" applyProtection="1">
      <alignment horizontal="center" vertical="center"/>
    </xf>
    <xf numFmtId="0" fontId="49" fillId="0" borderId="106" xfId="0" applyFont="1" applyBorder="1" applyAlignment="1" applyProtection="1">
      <alignment horizontal="center" vertical="center"/>
    </xf>
    <xf numFmtId="0" fontId="45" fillId="0" borderId="12" xfId="0" applyFont="1" applyBorder="1" applyAlignment="1" applyProtection="1">
      <alignment vertical="center" wrapText="1"/>
    </xf>
    <xf numFmtId="0" fontId="45" fillId="0" borderId="35" xfId="0" applyFont="1" applyBorder="1" applyAlignment="1" applyProtection="1">
      <alignment vertical="center" wrapText="1"/>
    </xf>
    <xf numFmtId="0" fontId="55" fillId="33" borderId="0" xfId="0" applyFont="1" applyFill="1" applyAlignment="1" applyProtection="1">
      <alignment horizontal="center" vertical="center" shrinkToFit="1"/>
      <protection locked="0"/>
    </xf>
    <xf numFmtId="0" fontId="43" fillId="0" borderId="12" xfId="0" applyFont="1" applyBorder="1" applyAlignment="1" applyProtection="1">
      <alignment horizontal="left" vertical="center"/>
    </xf>
    <xf numFmtId="0" fontId="43" fillId="0" borderId="35" xfId="0" applyFont="1" applyBorder="1" applyAlignment="1" applyProtection="1">
      <alignment horizontal="left" vertical="center"/>
    </xf>
    <xf numFmtId="0" fontId="43" fillId="0" borderId="11" xfId="0" applyFont="1" applyBorder="1" applyAlignment="1" applyProtection="1">
      <alignment horizontal="left" vertical="center"/>
    </xf>
    <xf numFmtId="0" fontId="49" fillId="25" borderId="106" xfId="0" applyFont="1" applyFill="1" applyBorder="1" applyAlignment="1" applyProtection="1">
      <alignment horizontal="center" vertical="center"/>
    </xf>
    <xf numFmtId="0" fontId="49" fillId="0" borderId="14" xfId="0" applyFont="1" applyBorder="1" applyAlignment="1" applyProtection="1">
      <alignment horizontal="left" vertical="center"/>
    </xf>
    <xf numFmtId="0" fontId="49" fillId="0" borderId="20" xfId="0" applyFont="1" applyBorder="1" applyAlignment="1" applyProtection="1">
      <alignment horizontal="left" vertical="center"/>
    </xf>
    <xf numFmtId="0" fontId="49" fillId="0" borderId="37" xfId="0" applyFont="1" applyBorder="1" applyAlignment="1" applyProtection="1">
      <alignment horizontal="left" vertical="center"/>
    </xf>
    <xf numFmtId="0" fontId="43" fillId="0" borderId="12" xfId="0" applyFont="1" applyBorder="1" applyAlignment="1" applyProtection="1">
      <alignment horizontal="center" vertical="center"/>
    </xf>
    <xf numFmtId="0" fontId="43" fillId="0" borderId="35" xfId="0" applyFont="1" applyBorder="1" applyAlignment="1" applyProtection="1">
      <alignment horizontal="center" vertical="center"/>
    </xf>
    <xf numFmtId="0" fontId="49" fillId="0" borderId="64" xfId="0" applyFont="1" applyBorder="1" applyAlignment="1" applyProtection="1">
      <alignment horizontal="left" vertical="center"/>
    </xf>
    <xf numFmtId="0" fontId="78" fillId="0" borderId="41" xfId="0" applyFont="1" applyBorder="1" applyAlignment="1" applyProtection="1">
      <alignment horizontal="left" vertical="center" wrapText="1"/>
    </xf>
    <xf numFmtId="0" fontId="78" fillId="0" borderId="42" xfId="0" applyFont="1" applyBorder="1" applyAlignment="1" applyProtection="1">
      <alignment horizontal="left" vertical="center" wrapText="1"/>
    </xf>
    <xf numFmtId="0" fontId="78" fillId="0" borderId="163" xfId="0" applyFont="1" applyBorder="1" applyAlignment="1" applyProtection="1">
      <alignment horizontal="left" vertical="center" wrapText="1"/>
    </xf>
    <xf numFmtId="0" fontId="78" fillId="0" borderId="160" xfId="0" applyFont="1" applyBorder="1" applyAlignment="1" applyProtection="1">
      <alignment horizontal="left" vertical="center" wrapText="1"/>
    </xf>
    <xf numFmtId="0" fontId="78" fillId="0" borderId="162" xfId="0" applyFont="1" applyBorder="1" applyAlignment="1" applyProtection="1">
      <alignment horizontal="left" vertical="center" wrapText="1"/>
    </xf>
    <xf numFmtId="0" fontId="43"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49" fillId="25" borderId="20" xfId="0" applyFont="1" applyFill="1" applyBorder="1" applyAlignment="1" applyProtection="1">
      <alignment horizontal="left" vertical="center"/>
    </xf>
    <xf numFmtId="0" fontId="49" fillId="25" borderId="15" xfId="0" applyFont="1" applyFill="1" applyBorder="1" applyAlignment="1" applyProtection="1">
      <alignment horizontal="left" vertical="center"/>
    </xf>
    <xf numFmtId="0" fontId="48" fillId="25" borderId="0" xfId="0" applyFont="1" applyFill="1" applyAlignment="1" applyProtection="1">
      <alignment horizontal="left" vertical="center" wrapText="1"/>
    </xf>
    <xf numFmtId="0" fontId="49" fillId="25" borderId="35" xfId="0" applyFont="1" applyFill="1" applyBorder="1" applyAlignment="1" applyProtection="1">
      <alignment horizontal="left" vertical="center"/>
    </xf>
    <xf numFmtId="0" fontId="49" fillId="25" borderId="11" xfId="0" applyFont="1" applyFill="1" applyBorder="1" applyAlignment="1" applyProtection="1">
      <alignment horizontal="left" vertical="center"/>
    </xf>
    <xf numFmtId="0" fontId="45" fillId="25" borderId="71" xfId="0" applyFont="1" applyFill="1" applyBorder="1" applyAlignment="1" applyProtection="1">
      <alignment horizontal="left" vertical="center" wrapText="1"/>
    </xf>
    <xf numFmtId="0" fontId="45" fillId="25" borderId="58" xfId="0" applyFont="1" applyFill="1" applyBorder="1" applyAlignment="1" applyProtection="1">
      <alignment vertical="center" wrapText="1"/>
    </xf>
    <xf numFmtId="0" fontId="49" fillId="25" borderId="12" xfId="0" applyFont="1" applyFill="1" applyBorder="1" applyAlignment="1" applyProtection="1">
      <alignment horizontal="left" vertical="center"/>
    </xf>
    <xf numFmtId="0" fontId="65" fillId="25" borderId="0" xfId="0" applyFont="1" applyFill="1" applyAlignment="1" applyProtection="1">
      <alignment horizontal="left" vertical="center" wrapText="1"/>
    </xf>
    <xf numFmtId="0" fontId="52" fillId="25" borderId="0" xfId="0" applyFont="1" applyFill="1" applyAlignment="1" applyProtection="1">
      <alignment horizontal="center" vertical="center" shrinkToFit="1"/>
    </xf>
    <xf numFmtId="0" fontId="56" fillId="0" borderId="40" xfId="0" applyFont="1" applyBorder="1" applyAlignment="1" applyProtection="1">
      <alignment horizontal="left" vertical="center" wrapText="1"/>
    </xf>
    <xf numFmtId="0" fontId="56" fillId="0" borderId="41" xfId="0" applyFont="1" applyBorder="1" applyAlignment="1" applyProtection="1">
      <alignment horizontal="left" vertical="center" wrapText="1"/>
    </xf>
    <xf numFmtId="0" fontId="56" fillId="0" borderId="42" xfId="0" applyFont="1" applyBorder="1" applyAlignment="1" applyProtection="1">
      <alignment horizontal="left" vertical="center" wrapText="1"/>
    </xf>
    <xf numFmtId="0" fontId="56" fillId="0" borderId="163" xfId="0" applyFont="1" applyBorder="1" applyAlignment="1" applyProtection="1">
      <alignment horizontal="left" vertical="center" wrapText="1"/>
    </xf>
    <xf numFmtId="0" fontId="56" fillId="0" borderId="160" xfId="0" applyFont="1" applyBorder="1" applyAlignment="1" applyProtection="1">
      <alignment horizontal="left" vertical="center" wrapText="1"/>
    </xf>
    <xf numFmtId="0" fontId="56" fillId="0" borderId="162" xfId="0" applyFont="1" applyBorder="1" applyAlignment="1" applyProtection="1">
      <alignment horizontal="left" vertical="center" wrapText="1"/>
    </xf>
    <xf numFmtId="2" fontId="61" fillId="25" borderId="0" xfId="0" applyNumberFormat="1" applyFont="1" applyFill="1" applyAlignment="1" applyProtection="1">
      <alignment horizontal="center" vertical="center" shrinkToFit="1"/>
    </xf>
    <xf numFmtId="0" fontId="55" fillId="0" borderId="18" xfId="0" applyFont="1" applyBorder="1" applyAlignment="1" applyProtection="1">
      <alignment horizontal="left" vertical="center" wrapText="1"/>
    </xf>
    <xf numFmtId="0" fontId="55" fillId="0" borderId="19" xfId="0" applyFont="1" applyBorder="1" applyAlignment="1" applyProtection="1">
      <alignment horizontal="left" vertical="center" wrapText="1"/>
    </xf>
    <xf numFmtId="0" fontId="55" fillId="0" borderId="12" xfId="0" applyFont="1" applyBorder="1" applyAlignment="1" applyProtection="1">
      <alignment horizontal="left" vertical="center"/>
    </xf>
    <xf numFmtId="0" fontId="55" fillId="0" borderId="35" xfId="0" applyFont="1" applyBorder="1" applyAlignment="1" applyProtection="1">
      <alignment horizontal="left" vertical="center"/>
    </xf>
    <xf numFmtId="0" fontId="55" fillId="0" borderId="11" xfId="0" applyFont="1" applyBorder="1" applyAlignment="1" applyProtection="1">
      <alignment horizontal="left" vertical="center"/>
    </xf>
    <xf numFmtId="0" fontId="55" fillId="0" borderId="12" xfId="0" applyFont="1" applyBorder="1" applyAlignment="1" applyProtection="1">
      <alignment horizontal="left" vertical="center" wrapText="1"/>
    </xf>
    <xf numFmtId="0" fontId="55" fillId="0" borderId="35" xfId="0" applyFont="1" applyBorder="1" applyAlignment="1" applyProtection="1">
      <alignment horizontal="left" vertical="center" wrapText="1"/>
    </xf>
    <xf numFmtId="0" fontId="55"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3" fillId="25" borderId="51" xfId="0" applyFont="1" applyFill="1" applyBorder="1" applyAlignment="1" applyProtection="1">
      <alignment vertical="center" shrinkToFit="1"/>
    </xf>
    <xf numFmtId="0" fontId="43" fillId="25" borderId="196" xfId="0" applyFont="1" applyFill="1" applyBorder="1" applyAlignment="1" applyProtection="1">
      <alignment vertical="center" shrinkToFit="1"/>
    </xf>
    <xf numFmtId="0" fontId="44" fillId="0" borderId="41" xfId="0" applyFont="1" applyBorder="1" applyAlignment="1" applyProtection="1">
      <alignment horizontal="left" vertical="center"/>
    </xf>
    <xf numFmtId="0" fontId="44" fillId="0" borderId="42" xfId="0" applyFont="1" applyBorder="1" applyAlignment="1" applyProtection="1">
      <alignment horizontal="left" vertical="center"/>
    </xf>
    <xf numFmtId="0" fontId="44" fillId="0" borderId="33" xfId="0" applyFont="1" applyBorder="1" applyAlignment="1" applyProtection="1">
      <alignment horizontal="left" vertical="center"/>
    </xf>
    <xf numFmtId="0" fontId="44" fillId="0" borderId="0" xfId="0" applyFont="1" applyAlignment="1" applyProtection="1">
      <alignment horizontal="left" vertical="center"/>
    </xf>
    <xf numFmtId="0" fontId="44" fillId="0" borderId="36" xfId="0" applyFont="1" applyBorder="1" applyAlignment="1" applyProtection="1">
      <alignment horizontal="left" vertical="center"/>
    </xf>
    <xf numFmtId="0" fontId="44" fillId="0" borderId="163" xfId="0" applyFont="1" applyBorder="1" applyAlignment="1" applyProtection="1">
      <alignment horizontal="left" vertical="center"/>
    </xf>
    <xf numFmtId="0" fontId="44" fillId="0" borderId="160" xfId="0" applyFont="1" applyBorder="1" applyAlignment="1" applyProtection="1">
      <alignment horizontal="left" vertical="center"/>
    </xf>
    <xf numFmtId="0" fontId="44" fillId="0" borderId="162" xfId="0" applyFont="1" applyBorder="1" applyAlignment="1" applyProtection="1">
      <alignment horizontal="left" vertical="center"/>
    </xf>
    <xf numFmtId="0" fontId="55" fillId="0" borderId="58" xfId="0" applyFont="1" applyBorder="1" applyAlignment="1" applyProtection="1">
      <alignment horizontal="left" vertical="center" wrapText="1"/>
    </xf>
    <xf numFmtId="0" fontId="55" fillId="0" borderId="59" xfId="0" applyFont="1" applyBorder="1" applyAlignment="1" applyProtection="1">
      <alignment horizontal="left" vertical="center" wrapText="1"/>
    </xf>
    <xf numFmtId="0" fontId="47" fillId="0" borderId="79" xfId="0" applyFont="1" applyBorder="1" applyAlignment="1" applyProtection="1">
      <alignment horizontal="center" vertical="center" shrinkToFit="1"/>
    </xf>
    <xf numFmtId="0" fontId="47" fillId="0" borderId="10" xfId="0" applyFont="1" applyBorder="1" applyAlignment="1" applyProtection="1">
      <alignment horizontal="center" vertical="center" shrinkToFit="1"/>
    </xf>
    <xf numFmtId="0" fontId="47" fillId="0" borderId="28" xfId="0" applyFont="1" applyBorder="1" applyAlignment="1" applyProtection="1">
      <alignment horizontal="center" vertical="center" shrinkToFit="1"/>
    </xf>
    <xf numFmtId="0" fontId="41" fillId="0" borderId="45" xfId="0" applyFont="1" applyBorder="1" applyAlignment="1" applyProtection="1">
      <alignment horizontal="center" vertical="center" wrapText="1"/>
    </xf>
    <xf numFmtId="0" fontId="41" fillId="0" borderId="77" xfId="0"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36" fillId="25" borderId="35" xfId="0" applyFont="1" applyFill="1" applyBorder="1" applyAlignment="1" applyProtection="1">
      <alignment horizontal="left" vertical="center" wrapText="1"/>
    </xf>
    <xf numFmtId="0" fontId="36" fillId="25" borderId="64" xfId="0" applyFont="1" applyFill="1" applyBorder="1" applyAlignment="1" applyProtection="1">
      <alignment horizontal="left" vertical="center" wrapText="1"/>
    </xf>
    <xf numFmtId="0" fontId="70" fillId="0" borderId="110" xfId="0" applyFont="1" applyBorder="1" applyAlignment="1" applyProtection="1">
      <alignment horizontal="center" vertical="center" wrapText="1"/>
    </xf>
    <xf numFmtId="0" fontId="70" fillId="0" borderId="157" xfId="0" applyFont="1" applyBorder="1" applyAlignment="1" applyProtection="1">
      <alignment horizontal="center" vertical="center" wrapText="1"/>
    </xf>
    <xf numFmtId="0" fontId="106" fillId="0" borderId="191" xfId="0" applyFont="1" applyBorder="1" applyAlignment="1" applyProtection="1">
      <alignment horizontal="center" vertical="center" wrapText="1"/>
    </xf>
    <xf numFmtId="0" fontId="90" fillId="0" borderId="190" xfId="0" applyFont="1" applyBorder="1" applyAlignment="1" applyProtection="1">
      <alignment horizontal="center" vertical="center" wrapText="1"/>
    </xf>
    <xf numFmtId="0" fontId="41" fillId="0" borderId="79" xfId="0" applyFont="1" applyBorder="1" applyAlignment="1" applyProtection="1">
      <alignment horizontal="left" vertical="center" wrapText="1"/>
    </xf>
    <xf numFmtId="0" fontId="41" fillId="0" borderId="10" xfId="0" applyFont="1" applyBorder="1" applyAlignment="1" applyProtection="1">
      <alignment horizontal="left" vertical="center" wrapText="1"/>
    </xf>
    <xf numFmtId="0" fontId="41" fillId="0" borderId="28" xfId="0" applyFont="1" applyBorder="1" applyAlignment="1" applyProtection="1">
      <alignment horizontal="left" vertical="center" wrapText="1"/>
    </xf>
    <xf numFmtId="38" fontId="41" fillId="0" borderId="79" xfId="34" applyFont="1" applyBorder="1" applyAlignment="1" applyProtection="1">
      <alignment horizontal="right" vertical="center" wrapText="1"/>
    </xf>
    <xf numFmtId="38" fontId="41" fillId="0" borderId="10" xfId="34" applyFont="1" applyBorder="1" applyAlignment="1" applyProtection="1">
      <alignment horizontal="right" vertical="center" wrapText="1"/>
    </xf>
    <xf numFmtId="38" fontId="41" fillId="0" borderId="28" xfId="34" applyFont="1" applyBorder="1" applyAlignment="1" applyProtection="1">
      <alignment horizontal="right" vertical="center" wrapText="1"/>
    </xf>
    <xf numFmtId="0" fontId="41" fillId="0" borderId="99" xfId="0" applyFont="1" applyBorder="1" applyAlignment="1" applyProtection="1">
      <alignment horizontal="center" vertical="center" wrapText="1"/>
    </xf>
    <xf numFmtId="0" fontId="41" fillId="0" borderId="100" xfId="0" applyFont="1" applyBorder="1" applyAlignment="1" applyProtection="1">
      <alignment horizontal="center" vertical="center" wrapText="1"/>
    </xf>
    <xf numFmtId="0" fontId="47" fillId="0" borderId="75" xfId="0" applyFont="1" applyBorder="1" applyAlignment="1" applyProtection="1">
      <alignment horizontal="center" vertical="center" shrinkToFit="1"/>
    </xf>
    <xf numFmtId="0" fontId="47" fillId="0" borderId="13" xfId="0" applyFont="1" applyBorder="1" applyAlignment="1" applyProtection="1">
      <alignment horizontal="center" vertical="center" shrinkToFit="1"/>
    </xf>
    <xf numFmtId="0" fontId="41" fillId="0" borderId="7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38" fontId="41" fillId="0" borderId="119" xfId="34" applyFont="1" applyFill="1" applyBorder="1" applyAlignment="1" applyProtection="1">
      <alignment horizontal="right" vertical="center" shrinkToFit="1"/>
    </xf>
    <xf numFmtId="38" fontId="41" fillId="0" borderId="82" xfId="34" applyFont="1" applyFill="1" applyBorder="1" applyAlignment="1" applyProtection="1">
      <alignment horizontal="right" vertical="center" shrinkToFit="1"/>
    </xf>
    <xf numFmtId="38" fontId="41" fillId="0" borderId="147" xfId="34" applyFont="1" applyFill="1" applyBorder="1" applyAlignment="1" applyProtection="1">
      <alignment horizontal="right" vertical="center" shrinkToFit="1"/>
    </xf>
    <xf numFmtId="40" fontId="41" fillId="0" borderId="146" xfId="34" applyNumberFormat="1" applyFont="1" applyFill="1" applyBorder="1" applyAlignment="1" applyProtection="1">
      <alignment horizontal="right" vertical="center" shrinkToFit="1"/>
    </xf>
    <xf numFmtId="40" fontId="41" fillId="0" borderId="81" xfId="34" applyNumberFormat="1" applyFont="1" applyFill="1" applyBorder="1" applyAlignment="1" applyProtection="1">
      <alignment horizontal="right" vertical="center" shrinkToFit="1"/>
    </xf>
    <xf numFmtId="40" fontId="41" fillId="0" borderId="148" xfId="34" applyNumberFormat="1" applyFont="1" applyFill="1" applyBorder="1" applyAlignment="1" applyProtection="1">
      <alignment horizontal="right" vertical="center" shrinkToFit="1"/>
    </xf>
    <xf numFmtId="0" fontId="47" fillId="25" borderId="25" xfId="0" applyFont="1" applyFill="1" applyBorder="1" applyProtection="1">
      <alignment vertical="center"/>
    </xf>
    <xf numFmtId="0" fontId="47" fillId="25" borderId="30" xfId="0" applyFont="1" applyFill="1" applyBorder="1" applyProtection="1">
      <alignment vertical="center"/>
    </xf>
    <xf numFmtId="0" fontId="47" fillId="25" borderId="31" xfId="0" applyFont="1" applyFill="1" applyBorder="1" applyProtection="1">
      <alignment vertical="center"/>
    </xf>
    <xf numFmtId="0" fontId="47" fillId="25" borderId="10" xfId="0" applyFont="1" applyFill="1" applyBorder="1" applyAlignment="1" applyProtection="1">
      <alignment horizontal="center" vertical="center"/>
    </xf>
    <xf numFmtId="0" fontId="47"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7" fillId="0" borderId="41" xfId="0" applyFont="1" applyBorder="1" applyAlignment="1" applyProtection="1">
      <alignment horizontal="center" vertical="center" shrinkToFit="1"/>
    </xf>
    <xf numFmtId="0" fontId="47" fillId="0" borderId="145" xfId="0" applyFont="1" applyBorder="1" applyAlignment="1" applyProtection="1">
      <alignment horizontal="center" vertical="center" shrinkToFit="1"/>
    </xf>
    <xf numFmtId="0" fontId="47" fillId="0" borderId="0" xfId="0" applyFont="1" applyAlignment="1" applyProtection="1">
      <alignment horizontal="center" vertical="center" shrinkToFit="1"/>
    </xf>
    <xf numFmtId="0" fontId="47" fillId="0" borderId="16" xfId="0" applyFont="1" applyBorder="1" applyAlignment="1" applyProtection="1">
      <alignment horizontal="center" vertical="center" shrinkToFit="1"/>
    </xf>
    <xf numFmtId="0" fontId="47" fillId="0" borderId="86" xfId="0" applyFont="1" applyBorder="1" applyAlignment="1" applyProtection="1">
      <alignment horizontal="center" vertical="center" shrinkToFit="1"/>
    </xf>
    <xf numFmtId="0" fontId="47" fillId="0" borderId="141" xfId="0" applyFont="1" applyBorder="1" applyAlignment="1" applyProtection="1">
      <alignment horizontal="center" vertical="center" shrinkToFit="1"/>
    </xf>
    <xf numFmtId="0" fontId="41" fillId="0" borderId="119" xfId="0" applyFont="1" applyBorder="1" applyAlignment="1" applyProtection="1">
      <alignment horizontal="left" vertical="center" wrapText="1"/>
    </xf>
    <xf numFmtId="0" fontId="41" fillId="0" borderId="82" xfId="0" applyFont="1" applyBorder="1" applyAlignment="1" applyProtection="1">
      <alignment horizontal="left" vertical="center" wrapText="1"/>
    </xf>
    <xf numFmtId="0" fontId="41" fillId="0" borderId="147" xfId="0" applyFont="1" applyBorder="1" applyAlignment="1" applyProtection="1">
      <alignment horizontal="left" vertical="center" wrapText="1"/>
    </xf>
    <xf numFmtId="0" fontId="36" fillId="0" borderId="119" xfId="0" applyFont="1" applyBorder="1" applyAlignment="1" applyProtection="1">
      <alignment horizontal="left" vertical="center" wrapText="1"/>
    </xf>
    <xf numFmtId="0" fontId="36" fillId="0" borderId="82" xfId="0" applyFont="1" applyBorder="1" applyAlignment="1" applyProtection="1">
      <alignment horizontal="left" vertical="center" wrapText="1"/>
    </xf>
    <xf numFmtId="0" fontId="36" fillId="0" borderId="147" xfId="0" applyFont="1" applyBorder="1" applyAlignment="1" applyProtection="1">
      <alignment horizontal="left" vertical="center" wrapText="1"/>
    </xf>
    <xf numFmtId="0" fontId="47" fillId="0" borderId="144"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7" fillId="0" borderId="142" xfId="0" applyFont="1" applyBorder="1" applyAlignment="1" applyProtection="1">
      <alignment horizontal="center" vertical="center" shrinkToFit="1"/>
    </xf>
    <xf numFmtId="0" fontId="36" fillId="25" borderId="12" xfId="0" applyFont="1" applyFill="1" applyBorder="1" applyAlignment="1" applyProtection="1">
      <alignment horizontal="left" vertical="center"/>
    </xf>
    <xf numFmtId="0" fontId="36" fillId="25" borderId="35" xfId="0" applyFont="1" applyFill="1" applyBorder="1" applyAlignment="1" applyProtection="1">
      <alignment horizontal="left" vertical="center"/>
    </xf>
    <xf numFmtId="0" fontId="36" fillId="25" borderId="64" xfId="0" applyFont="1" applyFill="1" applyBorder="1" applyAlignment="1" applyProtection="1">
      <alignment horizontal="left" vertical="center"/>
    </xf>
    <xf numFmtId="0" fontId="36" fillId="25" borderId="14" xfId="0" applyFont="1" applyFill="1" applyBorder="1" applyAlignment="1" applyProtection="1">
      <alignment horizontal="left" vertical="center"/>
    </xf>
    <xf numFmtId="0" fontId="36" fillId="25" borderId="10" xfId="0" applyFont="1" applyFill="1" applyBorder="1" applyAlignment="1" applyProtection="1">
      <alignment horizontal="left" vertical="center" wrapText="1"/>
    </xf>
    <xf numFmtId="0" fontId="41" fillId="0" borderId="143" xfId="0" applyFont="1" applyBorder="1" applyAlignment="1" applyProtection="1">
      <alignment horizontal="center" vertical="center" wrapText="1"/>
    </xf>
    <xf numFmtId="0" fontId="41" fillId="0" borderId="51" xfId="0" applyFont="1" applyBorder="1" applyAlignment="1" applyProtection="1">
      <alignment horizontal="center" vertical="center" wrapText="1"/>
    </xf>
    <xf numFmtId="0" fontId="41" fillId="0" borderId="137" xfId="0" applyFont="1" applyBorder="1" applyAlignment="1" applyProtection="1">
      <alignment horizontal="center" vertical="center" wrapText="1"/>
    </xf>
    <xf numFmtId="0" fontId="47" fillId="25" borderId="144" xfId="0" applyFont="1" applyFill="1" applyBorder="1" applyAlignment="1" applyProtection="1">
      <alignment horizontal="center" vertical="center" wrapText="1" shrinkToFit="1"/>
    </xf>
    <xf numFmtId="0" fontId="47" fillId="25" borderId="41" xfId="0" applyFont="1" applyFill="1" applyBorder="1" applyAlignment="1" applyProtection="1">
      <alignment horizontal="center" vertical="center" wrapText="1" shrinkToFit="1"/>
    </xf>
    <xf numFmtId="0" fontId="47" fillId="25" borderId="145" xfId="0" applyFont="1" applyFill="1" applyBorder="1" applyAlignment="1" applyProtection="1">
      <alignment horizontal="center" vertical="center" wrapText="1" shrinkToFit="1"/>
    </xf>
    <xf numFmtId="0" fontId="47" fillId="25" borderId="142" xfId="0" applyFont="1" applyFill="1" applyBorder="1" applyAlignment="1" applyProtection="1">
      <alignment horizontal="center" vertical="center" wrapText="1" shrinkToFit="1"/>
    </xf>
    <xf numFmtId="0" fontId="47" fillId="25" borderId="86" xfId="0" applyFont="1" applyFill="1" applyBorder="1" applyAlignment="1" applyProtection="1">
      <alignment horizontal="center" vertical="center" wrapText="1" shrinkToFit="1"/>
    </xf>
    <xf numFmtId="0" fontId="47" fillId="25" borderId="141" xfId="0" applyFont="1" applyFill="1" applyBorder="1" applyAlignment="1" applyProtection="1">
      <alignment horizontal="center" vertical="center" wrapText="1" shrinkToFit="1"/>
    </xf>
    <xf numFmtId="0" fontId="47" fillId="25" borderId="119" xfId="0" applyFont="1" applyFill="1" applyBorder="1" applyAlignment="1" applyProtection="1">
      <alignment horizontal="center" vertical="center" wrapText="1" shrinkToFit="1"/>
    </xf>
    <xf numFmtId="0" fontId="47"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1" fillId="0" borderId="21" xfId="0" applyNumberFormat="1" applyFont="1" applyBorder="1" applyAlignment="1" applyProtection="1">
      <alignment horizontal="right" vertical="center" wrapText="1"/>
    </xf>
    <xf numFmtId="2" fontId="41" fillId="0" borderId="22" xfId="0" applyNumberFormat="1" applyFont="1" applyBorder="1" applyAlignment="1" applyProtection="1">
      <alignment horizontal="right" vertical="center" wrapText="1"/>
    </xf>
    <xf numFmtId="2" fontId="41"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1" fillId="0" borderId="75" xfId="34" applyFont="1" applyBorder="1" applyAlignment="1" applyProtection="1">
      <alignment horizontal="right" vertical="center" wrapText="1"/>
    </xf>
    <xf numFmtId="2" fontId="41" fillId="0" borderId="92" xfId="0" applyNumberFormat="1" applyFont="1" applyBorder="1" applyAlignment="1" applyProtection="1">
      <alignment horizontal="right" vertical="center" wrapText="1"/>
    </xf>
    <xf numFmtId="38" fontId="41" fillId="0" borderId="13" xfId="34" applyFont="1" applyBorder="1" applyAlignment="1" applyProtection="1">
      <alignment horizontal="right" vertical="center" wrapText="1"/>
    </xf>
    <xf numFmtId="2" fontId="41" fillId="0" borderId="78" xfId="0" applyNumberFormat="1" applyFont="1" applyBorder="1" applyAlignment="1" applyProtection="1">
      <alignment horizontal="right" vertical="center" wrapText="1"/>
    </xf>
    <xf numFmtId="0" fontId="47" fillId="25" borderId="143" xfId="0" applyFont="1" applyFill="1" applyBorder="1" applyAlignment="1" applyProtection="1">
      <alignment horizontal="center" vertical="center" wrapText="1"/>
    </xf>
    <xf numFmtId="0" fontId="47" fillId="25" borderId="137" xfId="0" applyFont="1" applyFill="1" applyBorder="1" applyAlignment="1" applyProtection="1">
      <alignment horizontal="center" vertical="center" wrapText="1"/>
    </xf>
    <xf numFmtId="0" fontId="47" fillId="25" borderId="144" xfId="0" applyFont="1" applyFill="1" applyBorder="1" applyAlignment="1" applyProtection="1">
      <alignment horizontal="center" vertical="center" shrinkToFit="1"/>
    </xf>
    <xf numFmtId="0" fontId="47" fillId="25" borderId="142" xfId="0" applyFont="1" applyFill="1" applyBorder="1" applyAlignment="1" applyProtection="1">
      <alignment horizontal="center" vertical="center" shrinkToFit="1"/>
    </xf>
    <xf numFmtId="0" fontId="41" fillId="25" borderId="119" xfId="0" applyFont="1" applyFill="1" applyBorder="1" applyAlignment="1" applyProtection="1">
      <alignment horizontal="center" vertical="center" wrapText="1"/>
    </xf>
    <xf numFmtId="0" fontId="41" fillId="25" borderId="147" xfId="0" applyFont="1" applyFill="1" applyBorder="1" applyAlignment="1" applyProtection="1">
      <alignment horizontal="center" vertical="center" wrapText="1"/>
    </xf>
    <xf numFmtId="0" fontId="41" fillId="25" borderId="144" xfId="0" applyFont="1" applyFill="1" applyBorder="1" applyAlignment="1" applyProtection="1">
      <alignment horizontal="center" vertical="center" wrapText="1"/>
    </xf>
    <xf numFmtId="0" fontId="41" fillId="25" borderId="142"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xf>
    <xf numFmtId="0" fontId="47" fillId="25" borderId="119" xfId="0" applyFont="1" applyFill="1" applyBorder="1" applyAlignment="1" applyProtection="1">
      <alignment horizontal="center" vertical="center" shrinkToFit="1"/>
    </xf>
    <xf numFmtId="0" fontId="47" fillId="25" borderId="147" xfId="0" applyFont="1" applyFill="1" applyBorder="1" applyAlignment="1" applyProtection="1">
      <alignment horizontal="center" vertical="center" shrinkToFit="1"/>
    </xf>
    <xf numFmtId="0" fontId="36" fillId="0" borderId="12" xfId="0" applyFont="1" applyBorder="1" applyAlignment="1" applyProtection="1">
      <alignment horizontal="left" vertical="center" wrapText="1"/>
    </xf>
    <xf numFmtId="0" fontId="36" fillId="0" borderId="35" xfId="0" applyFont="1" applyBorder="1" applyAlignment="1" applyProtection="1">
      <alignment horizontal="left" vertical="center" wrapText="1"/>
    </xf>
    <xf numFmtId="0" fontId="36" fillId="0" borderId="64" xfId="0" applyFont="1" applyBorder="1" applyAlignment="1" applyProtection="1">
      <alignment horizontal="left" vertical="center" wrapText="1"/>
    </xf>
    <xf numFmtId="0" fontId="107" fillId="25" borderId="12" xfId="0" applyFont="1" applyFill="1" applyBorder="1" applyAlignment="1" applyProtection="1">
      <alignment horizontal="center" vertical="center"/>
    </xf>
    <xf numFmtId="0" fontId="107" fillId="25" borderId="11" xfId="0" applyFont="1" applyFill="1" applyBorder="1" applyAlignment="1" applyProtection="1">
      <alignment horizontal="center" vertical="center"/>
    </xf>
    <xf numFmtId="0" fontId="70" fillId="0" borderId="79" xfId="0" applyFont="1" applyBorder="1" applyAlignment="1" applyProtection="1">
      <alignment horizontal="center" vertical="center" wrapText="1"/>
    </xf>
    <xf numFmtId="0" fontId="70" fillId="0" borderId="79" xfId="0" applyFont="1" applyBorder="1" applyAlignment="1" applyProtection="1">
      <alignment horizontal="center" vertical="center"/>
    </xf>
    <xf numFmtId="0" fontId="70" fillId="0" borderId="103" xfId="0" applyFont="1" applyBorder="1" applyAlignment="1" applyProtection="1">
      <alignment horizontal="center" vertical="center"/>
    </xf>
    <xf numFmtId="181" fontId="70" fillId="0" borderId="146" xfId="0" applyNumberFormat="1" applyFont="1" applyBorder="1" applyAlignment="1" applyProtection="1">
      <alignment horizontal="center" vertical="center" wrapText="1"/>
    </xf>
    <xf numFmtId="181" fontId="70" fillId="0" borderId="148" xfId="0" applyNumberFormat="1" applyFont="1" applyBorder="1" applyAlignment="1" applyProtection="1">
      <alignment horizontal="center" vertical="center"/>
    </xf>
    <xf numFmtId="0" fontId="90" fillId="0" borderId="186" xfId="0" applyFont="1" applyBorder="1" applyAlignment="1" applyProtection="1">
      <alignment horizontal="center" vertical="center"/>
    </xf>
    <xf numFmtId="0" fontId="47" fillId="25" borderId="45"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wrapText="1"/>
    </xf>
    <xf numFmtId="0" fontId="47" fillId="25" borderId="55" xfId="0" applyFont="1" applyFill="1" applyBorder="1" applyAlignment="1" applyProtection="1">
      <alignment horizontal="center" vertical="center" wrapText="1"/>
    </xf>
    <xf numFmtId="0" fontId="47" fillId="25" borderId="46" xfId="0" applyFont="1" applyFill="1" applyBorder="1" applyAlignment="1" applyProtection="1">
      <alignment horizontal="center" vertical="center" wrapText="1"/>
    </xf>
    <xf numFmtId="0" fontId="47" fillId="25" borderId="47" xfId="0" applyFont="1" applyFill="1" applyBorder="1" applyAlignment="1" applyProtection="1">
      <alignment horizontal="center" vertical="center" wrapText="1"/>
    </xf>
    <xf numFmtId="0" fontId="47" fillId="25" borderId="23" xfId="0" applyFont="1" applyFill="1" applyBorder="1" applyAlignment="1" applyProtection="1">
      <alignment horizontal="center" vertical="center" wrapText="1"/>
    </xf>
    <xf numFmtId="0" fontId="47" fillId="25" borderId="106" xfId="0" applyFont="1" applyFill="1" applyBorder="1" applyAlignment="1" applyProtection="1">
      <alignment horizontal="center" vertical="center" wrapText="1"/>
    </xf>
    <xf numFmtId="0" fontId="79" fillId="29" borderId="25" xfId="0" applyFont="1" applyFill="1" applyBorder="1" applyAlignment="1" applyProtection="1">
      <alignment horizontal="center" vertical="center"/>
    </xf>
    <xf numFmtId="0" fontId="79"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06" fillId="0" borderId="190" xfId="0" applyFont="1" applyBorder="1" applyAlignment="1" applyProtection="1">
      <alignment horizontal="center" vertical="center" wrapText="1"/>
    </xf>
    <xf numFmtId="0" fontId="36" fillId="25" borderId="14" xfId="0" applyFont="1" applyFill="1" applyBorder="1" applyAlignment="1" applyProtection="1">
      <alignment horizontal="left" vertical="center" wrapText="1"/>
    </xf>
    <xf numFmtId="0" fontId="36" fillId="25" borderId="12"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18" xfId="0" applyFont="1" applyFill="1" applyBorder="1" applyAlignment="1" applyProtection="1">
      <alignment horizontal="left" vertical="center" wrapText="1"/>
    </xf>
    <xf numFmtId="0" fontId="36" fillId="25" borderId="80" xfId="0" applyFont="1" applyFill="1" applyBorder="1" applyAlignment="1" applyProtection="1">
      <alignment horizontal="left" vertical="center" wrapText="1"/>
    </xf>
    <xf numFmtId="0" fontId="91" fillId="0" borderId="199" xfId="0" applyFont="1" applyBorder="1" applyAlignment="1" applyProtection="1">
      <alignment horizontal="left" vertical="center" wrapText="1"/>
    </xf>
    <xf numFmtId="0" fontId="47" fillId="25" borderId="40" xfId="0" applyFont="1" applyFill="1" applyBorder="1" applyAlignment="1" applyProtection="1">
      <alignment horizontal="center" vertical="center" wrapText="1"/>
    </xf>
    <xf numFmtId="0" fontId="47" fillId="25" borderId="145" xfId="0" applyFont="1" applyFill="1" applyBorder="1" applyAlignment="1" applyProtection="1">
      <alignment horizontal="center" vertical="center" wrapText="1"/>
    </xf>
    <xf numFmtId="0" fontId="47" fillId="25" borderId="163" xfId="0" applyFont="1" applyFill="1" applyBorder="1" applyAlignment="1" applyProtection="1">
      <alignment horizontal="center" vertical="center" wrapText="1"/>
    </xf>
    <xf numFmtId="0" fontId="47" fillId="25" borderId="159" xfId="0" applyFont="1" applyFill="1" applyBorder="1" applyAlignment="1" applyProtection="1">
      <alignment horizontal="center" vertical="center" wrapText="1"/>
    </xf>
    <xf numFmtId="0" fontId="70" fillId="0" borderId="109" xfId="0" applyFont="1" applyBorder="1" applyAlignment="1" applyProtection="1">
      <alignment horizontal="center" vertical="center" wrapText="1"/>
    </xf>
    <xf numFmtId="177" fontId="47" fillId="0" borderId="13" xfId="0" applyNumberFormat="1" applyFont="1" applyBorder="1" applyAlignment="1" applyProtection="1">
      <alignment horizontal="center" vertical="center" shrinkToFit="1"/>
      <protection locked="0"/>
    </xf>
    <xf numFmtId="177" fontId="47" fillId="0" borderId="147" xfId="0" applyNumberFormat="1" applyFont="1" applyBorder="1" applyAlignment="1" applyProtection="1">
      <alignment horizontal="center" vertical="center" shrinkToFit="1"/>
      <protection locked="0"/>
    </xf>
    <xf numFmtId="177" fontId="41" fillId="0" borderId="78" xfId="0" applyNumberFormat="1" applyFont="1" applyBorder="1" applyAlignment="1" applyProtection="1">
      <alignment horizontal="center" vertical="center" shrinkToFit="1"/>
      <protection locked="0"/>
    </xf>
    <xf numFmtId="177" fontId="41" fillId="0" borderId="148" xfId="0" applyNumberFormat="1" applyFont="1" applyBorder="1" applyAlignment="1" applyProtection="1">
      <alignment horizontal="center" vertical="center" shrinkToFit="1"/>
      <protection locked="0"/>
    </xf>
    <xf numFmtId="178" fontId="47" fillId="25" borderId="119" xfId="28" applyNumberFormat="1" applyFont="1" applyFill="1" applyBorder="1" applyAlignment="1" applyProtection="1">
      <alignment horizontal="center" vertical="center" shrinkToFit="1"/>
    </xf>
    <xf numFmtId="178" fontId="47" fillId="25" borderId="75" xfId="28" applyNumberFormat="1" applyFont="1" applyFill="1" applyBorder="1" applyAlignment="1" applyProtection="1">
      <alignment horizontal="center" vertical="center" shrinkToFit="1"/>
    </xf>
    <xf numFmtId="0" fontId="41" fillId="25" borderId="144" xfId="0" applyFont="1" applyFill="1" applyBorder="1" applyAlignment="1" applyProtection="1">
      <alignment horizontal="center" vertical="center"/>
    </xf>
    <xf numFmtId="0" fontId="41" fillId="25" borderId="17" xfId="0" applyFont="1" applyFill="1" applyBorder="1" applyAlignment="1" applyProtection="1">
      <alignment horizontal="center" vertical="center"/>
    </xf>
    <xf numFmtId="0" fontId="41" fillId="31" borderId="41" xfId="0" applyFont="1" applyFill="1" applyBorder="1" applyAlignment="1" applyProtection="1">
      <alignment horizontal="center" vertical="center"/>
      <protection locked="0"/>
    </xf>
    <xf numFmtId="0" fontId="41" fillId="31" borderId="18" xfId="0" applyFont="1" applyFill="1" applyBorder="1" applyAlignment="1" applyProtection="1">
      <alignment horizontal="center" vertical="center"/>
      <protection locked="0"/>
    </xf>
    <xf numFmtId="0" fontId="41" fillId="25" borderId="41" xfId="0" applyFont="1" applyFill="1" applyBorder="1" applyAlignment="1" applyProtection="1">
      <alignment horizontal="center" vertical="center"/>
    </xf>
    <xf numFmtId="0" fontId="41" fillId="25" borderId="18" xfId="0" applyFont="1" applyFill="1" applyBorder="1" applyAlignment="1" applyProtection="1">
      <alignment horizontal="center" vertical="center"/>
    </xf>
    <xf numFmtId="177" fontId="41" fillId="0" borderId="13" xfId="0" applyNumberFormat="1" applyFont="1" applyBorder="1" applyAlignment="1" applyProtection="1">
      <alignment horizontal="center" vertical="center" shrinkToFit="1"/>
      <protection locked="0"/>
    </xf>
    <xf numFmtId="177" fontId="41" fillId="0" borderId="147" xfId="0" applyNumberFormat="1" applyFont="1" applyBorder="1" applyAlignment="1" applyProtection="1">
      <alignment horizontal="center" vertical="center" shrinkToFit="1"/>
      <protection locked="0"/>
    </xf>
    <xf numFmtId="177" fontId="41" fillId="0" borderId="185" xfId="0" applyNumberFormat="1" applyFont="1" applyBorder="1" applyAlignment="1" applyProtection="1">
      <alignment horizontal="center" vertical="center" shrinkToFit="1"/>
      <protection locked="0"/>
    </xf>
    <xf numFmtId="177" fontId="41" fillId="0" borderId="154" xfId="0" applyNumberFormat="1" applyFont="1" applyBorder="1" applyAlignment="1" applyProtection="1">
      <alignment horizontal="center" vertical="center" shrinkToFit="1"/>
      <protection locked="0"/>
    </xf>
    <xf numFmtId="0" fontId="41" fillId="25" borderId="145" xfId="0" applyFont="1" applyFill="1" applyBorder="1" applyAlignment="1" applyProtection="1">
      <alignment horizontal="center" vertical="center"/>
    </xf>
    <xf numFmtId="0" fontId="41" fillId="25" borderId="19" xfId="0" applyFont="1" applyFill="1" applyBorder="1" applyAlignment="1" applyProtection="1">
      <alignment horizontal="center" vertical="center"/>
    </xf>
    <xf numFmtId="177" fontId="47" fillId="25" borderId="144" xfId="0" applyNumberFormat="1" applyFont="1" applyFill="1" applyBorder="1" applyAlignment="1" applyProtection="1">
      <alignment horizontal="right" vertical="center"/>
    </xf>
    <xf numFmtId="177" fontId="47" fillId="25" borderId="17" xfId="0" applyNumberFormat="1" applyFont="1" applyFill="1" applyBorder="1" applyAlignment="1" applyProtection="1">
      <alignment horizontal="right" vertical="center"/>
    </xf>
    <xf numFmtId="177" fontId="41" fillId="0" borderId="145" xfId="0" applyNumberFormat="1" applyFont="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wrapText="1"/>
      <protection locked="0"/>
    </xf>
    <xf numFmtId="178" fontId="47" fillId="0" borderId="79" xfId="28" applyNumberFormat="1" applyFont="1" applyFill="1" applyBorder="1" applyAlignment="1" applyProtection="1">
      <alignment horizontal="right" vertical="center" shrinkToFit="1"/>
    </xf>
    <xf numFmtId="178" fontId="47" fillId="0" borderId="10" xfId="28" applyNumberFormat="1" applyFont="1" applyFill="1" applyBorder="1" applyAlignment="1" applyProtection="1">
      <alignment horizontal="right" vertical="center" shrinkToFit="1"/>
    </xf>
    <xf numFmtId="178" fontId="47" fillId="0" borderId="13" xfId="28" applyNumberFormat="1" applyFont="1" applyFill="1" applyBorder="1" applyAlignment="1" applyProtection="1">
      <alignment horizontal="right" vertical="center" shrinkToFit="1"/>
    </xf>
    <xf numFmtId="178" fontId="47" fillId="0" borderId="28" xfId="28" applyNumberFormat="1" applyFont="1" applyFill="1" applyBorder="1" applyAlignment="1" applyProtection="1">
      <alignment horizontal="right" vertical="center" shrinkToFit="1"/>
    </xf>
    <xf numFmtId="40" fontId="104" fillId="0" borderId="99" xfId="34" applyNumberFormat="1" applyFont="1" applyFill="1" applyBorder="1" applyAlignment="1" applyProtection="1">
      <alignment horizontal="center" vertical="center" shrinkToFit="1"/>
    </xf>
    <xf numFmtId="40" fontId="104" fillId="0" borderId="100" xfId="34" applyNumberFormat="1" applyFont="1" applyFill="1" applyBorder="1" applyAlignment="1" applyProtection="1">
      <alignment horizontal="center" vertical="center" shrinkToFit="1"/>
    </xf>
    <xf numFmtId="0" fontId="41" fillId="0" borderId="32" xfId="0" applyFont="1" applyBorder="1" applyAlignment="1" applyProtection="1">
      <alignment horizontal="left" vertical="center" wrapText="1"/>
    </xf>
    <xf numFmtId="0" fontId="41" fillId="0" borderId="158" xfId="0" applyFont="1" applyBorder="1" applyAlignment="1" applyProtection="1">
      <alignment horizontal="left" vertical="center" wrapText="1"/>
    </xf>
    <xf numFmtId="40" fontId="41" fillId="0" borderId="32" xfId="34" applyNumberFormat="1" applyFont="1" applyFill="1" applyBorder="1" applyAlignment="1" applyProtection="1">
      <alignment horizontal="right" vertical="center" shrinkToFit="1"/>
    </xf>
    <xf numFmtId="40" fontId="41" fillId="0" borderId="158" xfId="34" applyNumberFormat="1" applyFont="1" applyFill="1" applyBorder="1" applyAlignment="1" applyProtection="1">
      <alignment horizontal="right" vertical="center" shrinkToFit="1"/>
    </xf>
    <xf numFmtId="0" fontId="47" fillId="0" borderId="158" xfId="0" applyFont="1" applyBorder="1" applyAlignment="1" applyProtection="1">
      <alignment horizontal="center" vertical="center" shrinkToFit="1"/>
    </xf>
    <xf numFmtId="0" fontId="47" fillId="0" borderId="160" xfId="0" applyFont="1" applyBorder="1" applyAlignment="1" applyProtection="1">
      <alignment horizontal="center" vertical="center" shrinkToFit="1"/>
    </xf>
    <xf numFmtId="0" fontId="47" fillId="0" borderId="159" xfId="0" applyFont="1" applyBorder="1" applyAlignment="1" applyProtection="1">
      <alignment horizontal="center" vertical="center" shrinkToFit="1"/>
    </xf>
    <xf numFmtId="0" fontId="41" fillId="0" borderId="144" xfId="0" applyFont="1" applyBorder="1" applyAlignment="1" applyProtection="1">
      <alignment horizontal="left" vertical="center" wrapText="1"/>
    </xf>
    <xf numFmtId="0" fontId="100" fillId="0" borderId="144" xfId="0" applyFont="1" applyBorder="1" applyAlignment="1" applyProtection="1">
      <alignment horizontal="center" vertical="center"/>
    </xf>
    <xf numFmtId="0" fontId="100" fillId="0" borderId="41" xfId="0" applyFont="1" applyBorder="1" applyAlignment="1" applyProtection="1">
      <alignment horizontal="center" vertical="center"/>
    </xf>
    <xf numFmtId="0" fontId="100" fillId="0" borderId="145" xfId="0" applyFont="1" applyBorder="1" applyAlignment="1" applyProtection="1">
      <alignment horizontal="center" vertical="center"/>
    </xf>
    <xf numFmtId="0" fontId="100" fillId="0" borderId="17" xfId="0" applyFont="1" applyBorder="1" applyAlignment="1" applyProtection="1">
      <alignment horizontal="center" vertical="center"/>
    </xf>
    <xf numFmtId="0" fontId="100" fillId="0" borderId="18" xfId="0" applyFont="1" applyBorder="1" applyAlignment="1" applyProtection="1">
      <alignment horizontal="center" vertical="center"/>
    </xf>
    <xf numFmtId="0" fontId="100" fillId="0" borderId="19" xfId="0" applyFont="1" applyBorder="1" applyAlignment="1" applyProtection="1">
      <alignment horizontal="center" vertical="center"/>
    </xf>
    <xf numFmtId="0" fontId="100" fillId="25" borderId="20" xfId="0" applyFont="1" applyFill="1" applyBorder="1" applyAlignment="1" applyProtection="1">
      <alignment horizontal="center" vertical="center"/>
    </xf>
    <xf numFmtId="0" fontId="100" fillId="25" borderId="160" xfId="0" applyFont="1" applyFill="1" applyBorder="1" applyAlignment="1" applyProtection="1">
      <alignment horizontal="center" vertical="center"/>
    </xf>
    <xf numFmtId="0" fontId="100" fillId="25" borderId="15" xfId="0" applyFont="1" applyFill="1" applyBorder="1" applyAlignment="1" applyProtection="1">
      <alignment horizontal="center" vertical="center"/>
    </xf>
    <xf numFmtId="0" fontId="100" fillId="25" borderId="159" xfId="0" applyFont="1" applyFill="1" applyBorder="1" applyAlignment="1" applyProtection="1">
      <alignment horizontal="center" vertical="center"/>
    </xf>
    <xf numFmtId="0" fontId="100" fillId="25" borderId="14" xfId="0" applyFont="1" applyFill="1" applyBorder="1" applyAlignment="1" applyProtection="1">
      <alignment horizontal="center" vertical="center" shrinkToFit="1"/>
    </xf>
    <xf numFmtId="0" fontId="100" fillId="25" borderId="158" xfId="0" applyFont="1" applyFill="1" applyBorder="1" applyAlignment="1" applyProtection="1">
      <alignment horizontal="center" vertical="center" shrinkToFit="1"/>
    </xf>
    <xf numFmtId="178" fontId="47" fillId="0" borderId="146" xfId="28" applyNumberFormat="1" applyFont="1" applyFill="1" applyBorder="1" applyAlignment="1" applyProtection="1">
      <alignment horizontal="center" vertical="center"/>
    </xf>
    <xf numFmtId="178" fontId="47" fillId="0" borderId="92" xfId="28" applyNumberFormat="1" applyFont="1" applyFill="1" applyBorder="1" applyAlignment="1" applyProtection="1">
      <alignment horizontal="center" vertical="center"/>
    </xf>
    <xf numFmtId="178" fontId="47" fillId="0" borderId="78" xfId="28" applyNumberFormat="1" applyFont="1" applyFill="1" applyBorder="1" applyAlignment="1" applyProtection="1">
      <alignment horizontal="center" vertical="center"/>
    </xf>
    <xf numFmtId="178" fontId="47" fillId="0" borderId="148" xfId="28" applyNumberFormat="1" applyFont="1" applyFill="1" applyBorder="1" applyAlignment="1" applyProtection="1">
      <alignment horizontal="center" vertical="center"/>
    </xf>
    <xf numFmtId="178" fontId="47"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40" fontId="41" fillId="0" borderId="144" xfId="34" applyNumberFormat="1" applyFont="1" applyFill="1" applyBorder="1" applyAlignment="1" applyProtection="1">
      <alignment horizontal="right" vertical="center" shrinkToFit="1"/>
    </xf>
    <xf numFmtId="0" fontId="105" fillId="25" borderId="12" xfId="0" applyFont="1" applyFill="1" applyBorder="1" applyAlignment="1" applyProtection="1">
      <alignment horizontal="left" vertical="center" wrapText="1"/>
    </xf>
    <xf numFmtId="0" fontId="105" fillId="25" borderId="35" xfId="0" applyFont="1" applyFill="1" applyBorder="1" applyAlignment="1" applyProtection="1">
      <alignment horizontal="left" vertical="center" wrapText="1"/>
    </xf>
    <xf numFmtId="0" fontId="105" fillId="25" borderId="64" xfId="0" applyFont="1" applyFill="1" applyBorder="1" applyAlignment="1" applyProtection="1">
      <alignment horizontal="left" vertical="center" wrapText="1"/>
    </xf>
    <xf numFmtId="177" fontId="41" fillId="0" borderId="119"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protection locked="0"/>
    </xf>
    <xf numFmtId="0" fontId="41" fillId="25" borderId="160" xfId="0" applyFont="1" applyFill="1" applyBorder="1" applyAlignment="1" applyProtection="1">
      <alignment horizontal="center" vertical="center"/>
      <protection locked="0"/>
    </xf>
    <xf numFmtId="0" fontId="41" fillId="25" borderId="20" xfId="0" applyFont="1" applyFill="1" applyBorder="1" applyAlignment="1" applyProtection="1">
      <alignment horizontal="center" vertical="center"/>
    </xf>
    <xf numFmtId="0" fontId="41" fillId="25" borderId="160" xfId="0" applyFont="1" applyFill="1" applyBorder="1" applyAlignment="1" applyProtection="1">
      <alignment horizontal="center" vertical="center"/>
    </xf>
    <xf numFmtId="0" fontId="41" fillId="25" borderId="15" xfId="0" applyFont="1" applyFill="1" applyBorder="1" applyAlignment="1" applyProtection="1">
      <alignment horizontal="center" vertical="center"/>
    </xf>
    <xf numFmtId="0" fontId="41" fillId="25" borderId="159" xfId="0" applyFont="1" applyFill="1" applyBorder="1" applyAlignment="1" applyProtection="1">
      <alignment horizontal="center" vertical="center"/>
    </xf>
    <xf numFmtId="177" fontId="47" fillId="25" borderId="14" xfId="0" applyNumberFormat="1" applyFont="1" applyFill="1" applyBorder="1" applyAlignment="1" applyProtection="1">
      <alignment horizontal="right" vertical="center"/>
    </xf>
    <xf numFmtId="177" fontId="47" fillId="25" borderId="158" xfId="0" applyNumberFormat="1" applyFont="1" applyFill="1" applyBorder="1" applyAlignment="1" applyProtection="1">
      <alignment horizontal="right" vertical="center"/>
    </xf>
    <xf numFmtId="0" fontId="47" fillId="0" borderId="143" xfId="0" applyFont="1" applyBorder="1" applyAlignment="1" applyProtection="1">
      <alignment horizontal="center" vertical="center" wrapText="1"/>
    </xf>
    <xf numFmtId="0" fontId="47" fillId="0" borderId="100" xfId="0" applyFont="1" applyBorder="1" applyAlignment="1" applyProtection="1">
      <alignment horizontal="center" vertical="center" wrapText="1"/>
    </xf>
    <xf numFmtId="0" fontId="104" fillId="31" borderId="119"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0" fontId="70" fillId="0" borderId="144" xfId="0" applyFont="1" applyBorder="1" applyAlignment="1" applyProtection="1">
      <alignment horizontal="center" vertical="center" wrapText="1"/>
    </xf>
    <xf numFmtId="0" fontId="70" fillId="0" borderId="41" xfId="0" applyFont="1" applyBorder="1" applyAlignment="1" applyProtection="1">
      <alignment horizontal="center" vertical="center" wrapText="1"/>
    </xf>
    <xf numFmtId="0" fontId="70" fillId="0" borderId="145" xfId="0" applyFont="1" applyBorder="1" applyAlignment="1" applyProtection="1">
      <alignment horizontal="center" vertical="center" wrapText="1"/>
    </xf>
    <xf numFmtId="0" fontId="70" fillId="0" borderId="158" xfId="0" applyFont="1" applyBorder="1" applyAlignment="1" applyProtection="1">
      <alignment horizontal="center" vertical="center" wrapText="1"/>
    </xf>
    <xf numFmtId="0" fontId="70" fillId="0" borderId="160" xfId="0" applyFont="1" applyBorder="1" applyAlignment="1" applyProtection="1">
      <alignment horizontal="center" vertical="center" wrapText="1"/>
    </xf>
    <xf numFmtId="0" fontId="70" fillId="0" borderId="159" xfId="0" applyFont="1" applyBorder="1" applyAlignment="1" applyProtection="1">
      <alignment horizontal="center" vertical="center" wrapText="1"/>
    </xf>
    <xf numFmtId="0" fontId="100" fillId="0" borderId="15" xfId="0" applyFont="1" applyBorder="1" applyAlignment="1" applyProtection="1">
      <alignment horizontal="center" vertical="center"/>
    </xf>
    <xf numFmtId="0" fontId="100" fillId="0" borderId="159" xfId="0" applyFont="1" applyBorder="1" applyAlignment="1" applyProtection="1">
      <alignment horizontal="center" vertical="center"/>
    </xf>
    <xf numFmtId="0" fontId="47" fillId="25" borderId="50" xfId="0" applyFont="1" applyFill="1" applyBorder="1" applyAlignment="1" applyProtection="1">
      <alignment horizontal="center" vertical="center" wrapText="1"/>
    </xf>
    <xf numFmtId="0" fontId="47" fillId="25" borderId="28" xfId="0" applyFont="1" applyFill="1" applyBorder="1" applyAlignment="1" applyProtection="1">
      <alignment horizontal="center" vertical="center"/>
    </xf>
    <xf numFmtId="178" fontId="47" fillId="25" borderId="79" xfId="28" applyNumberFormat="1" applyFont="1" applyFill="1" applyBorder="1" applyAlignment="1" applyProtection="1">
      <alignment horizontal="right" vertical="center" shrinkToFit="1"/>
    </xf>
    <xf numFmtId="178" fontId="47" fillId="25" borderId="10" xfId="28"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right" vertical="center" shrinkToFit="1"/>
    </xf>
    <xf numFmtId="178" fontId="47" fillId="25" borderId="28" xfId="28" applyNumberFormat="1" applyFont="1" applyFill="1" applyBorder="1" applyAlignment="1" applyProtection="1">
      <alignment horizontal="right" vertical="center" shrinkToFit="1"/>
    </xf>
    <xf numFmtId="0" fontId="47" fillId="25" borderId="21" xfId="0" applyFont="1" applyFill="1" applyBorder="1" applyAlignment="1" applyProtection="1">
      <alignment horizontal="center" vertical="center" wrapText="1"/>
    </xf>
    <xf numFmtId="0" fontId="47" fillId="25" borderId="26" xfId="0" applyFont="1" applyFill="1" applyBorder="1" applyAlignment="1" applyProtection="1">
      <alignment horizontal="center" vertical="center"/>
    </xf>
    <xf numFmtId="177" fontId="41" fillId="0" borderId="183" xfId="0" applyNumberFormat="1" applyFont="1" applyBorder="1" applyAlignment="1" applyProtection="1">
      <alignment horizontal="center" vertical="center"/>
    </xf>
    <xf numFmtId="177" fontId="41" fillId="0" borderId="184" xfId="0" applyNumberFormat="1" applyFont="1" applyBorder="1" applyAlignment="1" applyProtection="1">
      <alignment horizontal="center" vertical="center"/>
    </xf>
    <xf numFmtId="177" fontId="41" fillId="0" borderId="13" xfId="0" applyNumberFormat="1" applyFont="1" applyBorder="1" applyAlignment="1" applyProtection="1">
      <alignment horizontal="center" vertical="center" shrinkToFit="1"/>
    </xf>
    <xf numFmtId="177" fontId="41" fillId="0" borderId="147" xfId="0" applyNumberFormat="1" applyFont="1" applyBorder="1" applyAlignment="1" applyProtection="1">
      <alignment horizontal="center" vertical="center" shrinkToFit="1"/>
    </xf>
    <xf numFmtId="0" fontId="70" fillId="25" borderId="146" xfId="0" applyFont="1" applyFill="1" applyBorder="1" applyAlignment="1" applyProtection="1">
      <alignment horizontal="center" vertical="center" wrapText="1"/>
    </xf>
    <xf numFmtId="0" fontId="70" fillId="25" borderId="148" xfId="0" applyFont="1" applyFill="1" applyBorder="1" applyAlignment="1" applyProtection="1">
      <alignment horizontal="center" vertical="center" wrapText="1"/>
    </xf>
    <xf numFmtId="0" fontId="41" fillId="25" borderId="76" xfId="0" applyFont="1" applyFill="1" applyBorder="1" applyAlignment="1" applyProtection="1">
      <alignment horizontal="center" vertical="center" wrapText="1"/>
    </xf>
    <xf numFmtId="0" fontId="41" fillId="25" borderId="106" xfId="0" applyFont="1" applyFill="1" applyBorder="1" applyAlignment="1" applyProtection="1">
      <alignment horizontal="center" vertical="center" wrapText="1"/>
    </xf>
    <xf numFmtId="0" fontId="47" fillId="25" borderId="144" xfId="0" applyFont="1" applyFill="1" applyBorder="1" applyAlignment="1" applyProtection="1">
      <alignment horizontal="center" vertical="center" wrapText="1"/>
    </xf>
    <xf numFmtId="0" fontId="47" fillId="25" borderId="41" xfId="0" applyFont="1" applyFill="1" applyBorder="1" applyAlignment="1" applyProtection="1">
      <alignment horizontal="center" vertical="center"/>
    </xf>
    <xf numFmtId="0" fontId="47" fillId="25" borderId="145" xfId="0" applyFont="1" applyFill="1" applyBorder="1" applyAlignment="1" applyProtection="1">
      <alignment horizontal="center" vertical="center"/>
    </xf>
    <xf numFmtId="0" fontId="47" fillId="25" borderId="142" xfId="0" applyFont="1" applyFill="1" applyBorder="1" applyAlignment="1" applyProtection="1">
      <alignment horizontal="center" vertical="center"/>
    </xf>
    <xf numFmtId="0" fontId="47" fillId="25" borderId="86" xfId="0" applyFont="1" applyFill="1" applyBorder="1" applyAlignment="1" applyProtection="1">
      <alignment horizontal="center" vertical="center"/>
    </xf>
    <xf numFmtId="0" fontId="47" fillId="25" borderId="141" xfId="0" applyFont="1" applyFill="1" applyBorder="1" applyAlignment="1" applyProtection="1">
      <alignment horizontal="center" vertical="center"/>
    </xf>
    <xf numFmtId="40" fontId="47" fillId="0" borderId="146" xfId="34" applyNumberFormat="1" applyFont="1" applyFill="1" applyBorder="1" applyAlignment="1" applyProtection="1">
      <alignment horizontal="right" vertical="center" shrinkToFit="1"/>
    </xf>
    <xf numFmtId="40" fontId="47" fillId="0" borderId="81" xfId="34" applyNumberFormat="1" applyFont="1" applyFill="1" applyBorder="1" applyAlignment="1" applyProtection="1">
      <alignment horizontal="right" vertical="center" shrinkToFit="1"/>
    </xf>
    <xf numFmtId="40" fontId="47" fillId="0" borderId="148" xfId="34" applyNumberFormat="1" applyFont="1" applyFill="1" applyBorder="1" applyAlignment="1" applyProtection="1">
      <alignment horizontal="right" vertical="center" shrinkToFit="1"/>
    </xf>
    <xf numFmtId="38" fontId="47" fillId="0" borderId="119" xfId="34" applyFont="1" applyFill="1" applyBorder="1" applyAlignment="1" applyProtection="1">
      <alignment horizontal="right" vertical="center" shrinkToFit="1"/>
    </xf>
    <xf numFmtId="38" fontId="47" fillId="0" borderId="82" xfId="34" applyFont="1" applyFill="1" applyBorder="1" applyAlignment="1" applyProtection="1">
      <alignment horizontal="right" vertical="center" shrinkToFit="1"/>
    </xf>
    <xf numFmtId="38" fontId="47" fillId="0" borderId="147" xfId="34" applyFont="1" applyFill="1" applyBorder="1" applyAlignment="1" applyProtection="1">
      <alignment horizontal="right" vertical="center" shrinkToFit="1"/>
    </xf>
    <xf numFmtId="40" fontId="47" fillId="0" borderId="32" xfId="34" applyNumberFormat="1" applyFont="1" applyFill="1" applyBorder="1" applyAlignment="1" applyProtection="1">
      <alignment horizontal="right" vertical="center" shrinkToFit="1"/>
    </xf>
    <xf numFmtId="40" fontId="47" fillId="0" borderId="158" xfId="34" applyNumberFormat="1" applyFont="1" applyFill="1" applyBorder="1" applyAlignment="1" applyProtection="1">
      <alignment horizontal="right" vertical="center" shrinkToFit="1"/>
    </xf>
    <xf numFmtId="0" fontId="104" fillId="32" borderId="119"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178" fontId="47" fillId="0" borderId="119" xfId="28"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horizontal="center" vertical="center" shrinkToFit="1"/>
    </xf>
    <xf numFmtId="0" fontId="47" fillId="0" borderId="99" xfId="0" applyFont="1" applyBorder="1" applyAlignment="1" applyProtection="1">
      <alignment horizontal="center" vertical="center" wrapText="1"/>
    </xf>
    <xf numFmtId="0" fontId="47" fillId="0" borderId="137" xfId="0" applyFont="1" applyBorder="1" applyAlignment="1" applyProtection="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7" xfId="0" applyFont="1" applyFill="1" applyBorder="1" applyAlignment="1" applyProtection="1">
      <alignment horizontal="center" vertical="center" shrinkToFit="1"/>
      <protection locked="0"/>
    </xf>
    <xf numFmtId="178" fontId="47" fillId="0" borderId="13" xfId="28"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horizontal="center" vertical="center" shrinkToFit="1"/>
    </xf>
    <xf numFmtId="0" fontId="41" fillId="25" borderId="14" xfId="0" applyFont="1" applyFill="1" applyBorder="1" applyAlignment="1" applyProtection="1">
      <alignment horizontal="center" vertical="center"/>
    </xf>
    <xf numFmtId="0" fontId="41" fillId="25" borderId="158" xfId="0" applyFont="1" applyFill="1" applyBorder="1" applyAlignment="1" applyProtection="1">
      <alignment horizontal="center" vertical="center"/>
    </xf>
    <xf numFmtId="177" fontId="70" fillId="25" borderId="146" xfId="0" applyNumberFormat="1" applyFont="1" applyFill="1" applyBorder="1" applyAlignment="1" applyProtection="1">
      <alignment horizontal="right" vertical="center"/>
    </xf>
    <xf numFmtId="177" fontId="70" fillId="25" borderId="92" xfId="0" applyNumberFormat="1" applyFont="1" applyFill="1" applyBorder="1" applyAlignment="1" applyProtection="1">
      <alignment horizontal="right" vertical="center"/>
    </xf>
    <xf numFmtId="177" fontId="70" fillId="25" borderId="78" xfId="0" applyNumberFormat="1" applyFont="1" applyFill="1" applyBorder="1" applyAlignment="1" applyProtection="1">
      <alignment horizontal="right" vertical="center"/>
    </xf>
    <xf numFmtId="177" fontId="70" fillId="25" borderId="148" xfId="0" applyNumberFormat="1" applyFont="1" applyFill="1" applyBorder="1" applyAlignment="1" applyProtection="1">
      <alignment horizontal="right" vertical="center"/>
    </xf>
    <xf numFmtId="0" fontId="100" fillId="0" borderId="14" xfId="0" applyFont="1" applyBorder="1" applyAlignment="1" applyProtection="1">
      <alignment horizontal="center" vertical="center" shrinkToFit="1"/>
    </xf>
    <xf numFmtId="0" fontId="100" fillId="0" borderId="158" xfId="0" applyFont="1" applyBorder="1" applyAlignment="1" applyProtection="1">
      <alignment horizontal="center" vertical="center" shrinkToFit="1"/>
    </xf>
    <xf numFmtId="0" fontId="41" fillId="25" borderId="158" xfId="0" applyFont="1" applyFill="1" applyBorder="1" applyAlignment="1" applyProtection="1">
      <alignment horizontal="center" vertical="center" wrapText="1"/>
    </xf>
    <xf numFmtId="0" fontId="41" fillId="25" borderId="143" xfId="0" applyFont="1" applyFill="1" applyBorder="1" applyAlignment="1" applyProtection="1">
      <alignment horizontal="center" vertical="center" textRotation="255" wrapText="1"/>
    </xf>
    <xf numFmtId="0" fontId="41" fillId="25" borderId="137" xfId="0" applyFont="1" applyFill="1" applyBorder="1" applyAlignment="1" applyProtection="1">
      <alignment horizontal="center" vertical="center" textRotation="255" wrapText="1"/>
    </xf>
    <xf numFmtId="0" fontId="47" fillId="25" borderId="158" xfId="0" applyFont="1" applyFill="1" applyBorder="1" applyAlignment="1" applyProtection="1">
      <alignment horizontal="center" vertical="center" wrapText="1"/>
    </xf>
    <xf numFmtId="178" fontId="47" fillId="25" borderId="146" xfId="28" applyNumberFormat="1" applyFont="1" applyFill="1" applyBorder="1" applyAlignment="1" applyProtection="1">
      <alignment horizontal="center" vertical="center"/>
    </xf>
    <xf numFmtId="178" fontId="47" fillId="25" borderId="92" xfId="28" applyNumberFormat="1" applyFont="1" applyFill="1" applyBorder="1" applyAlignment="1" applyProtection="1">
      <alignment horizontal="center" vertical="center"/>
    </xf>
    <xf numFmtId="178" fontId="47" fillId="25" borderId="81" xfId="28" applyNumberFormat="1" applyFont="1" applyFill="1" applyBorder="1" applyAlignment="1" applyProtection="1">
      <alignment horizontal="center" vertical="center"/>
    </xf>
    <xf numFmtId="178" fontId="47" fillId="25" borderId="148" xfId="28" applyNumberFormat="1" applyFont="1" applyFill="1" applyBorder="1" applyAlignment="1" applyProtection="1">
      <alignment horizontal="center" vertical="center"/>
    </xf>
    <xf numFmtId="177" fontId="47" fillId="0" borderId="144" xfId="0" applyNumberFormat="1" applyFont="1" applyBorder="1" applyAlignment="1" applyProtection="1">
      <alignment horizontal="right" vertical="center"/>
    </xf>
    <xf numFmtId="177" fontId="47" fillId="0" borderId="17" xfId="0" applyNumberFormat="1" applyFont="1" applyBorder="1" applyAlignment="1" applyProtection="1">
      <alignment horizontal="right" vertical="center"/>
    </xf>
    <xf numFmtId="177" fontId="70" fillId="0" borderId="146" xfId="0" applyNumberFormat="1" applyFont="1" applyBorder="1" applyAlignment="1" applyProtection="1">
      <alignment horizontal="right" vertical="center"/>
    </xf>
    <xf numFmtId="177" fontId="70" fillId="0" borderId="92" xfId="0" applyNumberFormat="1" applyFont="1" applyBorder="1" applyAlignment="1" applyProtection="1">
      <alignment horizontal="right" vertical="center"/>
    </xf>
    <xf numFmtId="177" fontId="47" fillId="25" borderId="40" xfId="0" applyNumberFormat="1" applyFont="1" applyFill="1" applyBorder="1" applyAlignment="1" applyProtection="1">
      <alignment horizontal="right" vertical="center"/>
    </xf>
    <xf numFmtId="177" fontId="47" fillId="25" borderId="101" xfId="0" applyNumberFormat="1" applyFont="1" applyFill="1" applyBorder="1" applyAlignment="1" applyProtection="1">
      <alignment horizontal="right" vertical="center"/>
    </xf>
    <xf numFmtId="177" fontId="47" fillId="25" borderId="119" xfId="0" applyNumberFormat="1" applyFont="1" applyFill="1" applyBorder="1" applyAlignment="1" applyProtection="1">
      <alignment horizontal="right" vertical="center"/>
    </xf>
    <xf numFmtId="177" fontId="47" fillId="25" borderId="75" xfId="0" applyNumberFormat="1" applyFont="1" applyFill="1" applyBorder="1" applyAlignment="1" applyProtection="1">
      <alignment horizontal="right" vertical="center"/>
    </xf>
    <xf numFmtId="177" fontId="47" fillId="0" borderId="119" xfId="0" applyNumberFormat="1" applyFont="1" applyBorder="1" applyAlignment="1" applyProtection="1">
      <alignment horizontal="right" vertical="center"/>
      <protection locked="0"/>
    </xf>
    <xf numFmtId="177" fontId="47" fillId="0" borderId="75" xfId="0" applyNumberFormat="1" applyFont="1" applyBorder="1" applyAlignment="1" applyProtection="1">
      <alignment horizontal="right" vertical="center"/>
      <protection locked="0"/>
    </xf>
    <xf numFmtId="0" fontId="36" fillId="0" borderId="146" xfId="0" applyFont="1" applyBorder="1" applyAlignment="1" applyProtection="1">
      <alignment horizontal="center" vertical="center" wrapText="1"/>
      <protection locked="0"/>
    </xf>
    <xf numFmtId="0" fontId="36" fillId="0" borderId="92" xfId="0" applyFont="1" applyBorder="1" applyAlignment="1" applyProtection="1">
      <alignment horizontal="center" vertical="center" wrapText="1"/>
      <protection locked="0"/>
    </xf>
    <xf numFmtId="0" fontId="90" fillId="0" borderId="186" xfId="0" applyFont="1" applyBorder="1" applyAlignment="1" applyProtection="1">
      <alignment horizontal="center" vertical="center" wrapText="1"/>
    </xf>
    <xf numFmtId="177" fontId="47" fillId="25" borderId="99" xfId="0" applyNumberFormat="1" applyFont="1" applyFill="1" applyBorder="1" applyAlignment="1" applyProtection="1">
      <alignment horizontal="right" vertical="center"/>
    </xf>
    <xf numFmtId="177" fontId="47" fillId="25" borderId="137" xfId="0" applyNumberFormat="1" applyFont="1" applyFill="1" applyBorder="1" applyAlignment="1" applyProtection="1">
      <alignment horizontal="right" vertical="center"/>
    </xf>
    <xf numFmtId="177" fontId="47" fillId="0" borderId="14" xfId="0" applyNumberFormat="1" applyFont="1" applyBorder="1" applyAlignment="1" applyProtection="1">
      <alignment horizontal="right" vertical="center"/>
    </xf>
    <xf numFmtId="177" fontId="47" fillId="0" borderId="158" xfId="0" applyNumberFormat="1" applyFont="1" applyBorder="1" applyAlignment="1" applyProtection="1">
      <alignment horizontal="right" vertical="center"/>
    </xf>
    <xf numFmtId="177" fontId="47" fillId="25" borderId="13" xfId="0" applyNumberFormat="1" applyFont="1" applyFill="1" applyBorder="1" applyAlignment="1" applyProtection="1">
      <alignment horizontal="right" vertical="center" shrinkToFit="1"/>
    </xf>
    <xf numFmtId="177" fontId="47" fillId="25" borderId="147" xfId="0"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center" vertical="center" shrinkToFit="1"/>
    </xf>
    <xf numFmtId="178" fontId="47" fillId="25" borderId="147" xfId="28" applyNumberFormat="1" applyFont="1" applyFill="1" applyBorder="1" applyAlignment="1" applyProtection="1">
      <alignment horizontal="center" vertical="center" shrinkToFit="1"/>
    </xf>
    <xf numFmtId="177" fontId="41" fillId="0" borderId="119" xfId="0" applyNumberFormat="1" applyFont="1" applyBorder="1" applyAlignment="1" applyProtection="1">
      <alignment horizontal="center" vertical="center"/>
      <protection locked="0"/>
    </xf>
    <xf numFmtId="177" fontId="41" fillId="0" borderId="75" xfId="0" applyNumberFormat="1" applyFont="1" applyBorder="1" applyAlignment="1" applyProtection="1">
      <alignment horizontal="center" vertical="center"/>
      <protection locked="0"/>
    </xf>
    <xf numFmtId="0" fontId="100" fillId="25" borderId="20" xfId="0" applyFont="1" applyFill="1" applyBorder="1" applyAlignment="1" applyProtection="1">
      <alignment horizontal="center" vertical="center" shrinkToFit="1"/>
    </xf>
    <xf numFmtId="0" fontId="100" fillId="25" borderId="160" xfId="0" applyFont="1" applyFill="1" applyBorder="1" applyAlignment="1" applyProtection="1">
      <alignment horizontal="center" vertical="center" shrinkToFit="1"/>
    </xf>
    <xf numFmtId="0" fontId="90" fillId="0" borderId="189" xfId="0" applyFont="1" applyBorder="1" applyAlignment="1" applyProtection="1">
      <alignment horizontal="left" vertical="center" wrapText="1"/>
    </xf>
    <xf numFmtId="178" fontId="91" fillId="0" borderId="186" xfId="28" applyNumberFormat="1" applyFont="1" applyFill="1" applyBorder="1" applyAlignment="1" applyProtection="1">
      <alignment horizontal="right" vertical="center" shrinkToFit="1"/>
    </xf>
    <xf numFmtId="0" fontId="41" fillId="30" borderId="20" xfId="0" applyFont="1" applyFill="1" applyBorder="1" applyAlignment="1" applyProtection="1">
      <alignment horizontal="center" vertical="center"/>
      <protection locked="0"/>
    </xf>
    <xf numFmtId="0" fontId="41" fillId="30" borderId="160" xfId="0" applyFont="1" applyFill="1" applyBorder="1" applyAlignment="1" applyProtection="1">
      <alignment horizontal="center" vertical="center"/>
      <protection locked="0"/>
    </xf>
    <xf numFmtId="177" fontId="70" fillId="0" borderId="78" xfId="0" applyNumberFormat="1" applyFont="1" applyBorder="1" applyAlignment="1" applyProtection="1">
      <alignment horizontal="right" vertical="center"/>
    </xf>
    <xf numFmtId="177" fontId="70" fillId="0" borderId="148" xfId="0" applyNumberFormat="1" applyFont="1" applyBorder="1" applyAlignment="1" applyProtection="1">
      <alignment horizontal="right" vertical="center"/>
    </xf>
    <xf numFmtId="0" fontId="90" fillId="0" borderId="186" xfId="0" applyFont="1" applyBorder="1" applyAlignment="1" applyProtection="1">
      <alignment horizontal="right" vertical="center"/>
    </xf>
    <xf numFmtId="0" fontId="79" fillId="29" borderId="25" xfId="0" applyFont="1" applyFill="1" applyBorder="1" applyAlignment="1" applyProtection="1">
      <alignment horizontal="center" vertical="center" shrinkToFit="1"/>
    </xf>
    <xf numFmtId="0" fontId="79" fillId="29" borderId="31" xfId="0" applyFont="1" applyFill="1" applyBorder="1" applyAlignment="1" applyProtection="1">
      <alignment horizontal="center" vertical="center" shrinkToFit="1"/>
    </xf>
    <xf numFmtId="0" fontId="47" fillId="25" borderId="103" xfId="0" applyFont="1" applyFill="1" applyBorder="1" applyAlignment="1" applyProtection="1">
      <alignment horizontal="center" vertical="center" wrapText="1"/>
    </xf>
    <xf numFmtId="40" fontId="90" fillId="0" borderId="187" xfId="34" applyNumberFormat="1" applyFont="1" applyFill="1" applyBorder="1" applyAlignment="1" applyProtection="1">
      <alignment horizontal="center" vertical="center" shrinkToFit="1"/>
    </xf>
    <xf numFmtId="0" fontId="90" fillId="0" borderId="193" xfId="0" applyFont="1" applyBorder="1" applyAlignment="1" applyProtection="1">
      <alignment horizontal="center" vertical="center"/>
    </xf>
    <xf numFmtId="40" fontId="90" fillId="0" borderId="186" xfId="34" applyNumberFormat="1" applyFont="1" applyFill="1" applyBorder="1" applyAlignment="1" applyProtection="1">
      <alignment horizontal="center" vertical="center" shrinkToFit="1"/>
    </xf>
    <xf numFmtId="0" fontId="87" fillId="25" borderId="12" xfId="0" applyFont="1" applyFill="1" applyBorder="1" applyAlignment="1" applyProtection="1">
      <alignment horizontal="center" vertical="center"/>
    </xf>
    <xf numFmtId="0" fontId="87" fillId="25" borderId="11" xfId="0" applyFont="1" applyFill="1" applyBorder="1" applyAlignment="1" applyProtection="1">
      <alignment horizontal="center" vertical="center"/>
    </xf>
    <xf numFmtId="178" fontId="91" fillId="0" borderId="192" xfId="28" applyNumberFormat="1" applyFont="1" applyFill="1" applyBorder="1" applyAlignment="1" applyProtection="1">
      <alignment horizontal="right" vertical="center" shrinkToFit="1"/>
    </xf>
    <xf numFmtId="178" fontId="91" fillId="0" borderId="190" xfId="28" applyNumberFormat="1" applyFont="1" applyFill="1" applyBorder="1" applyAlignment="1" applyProtection="1">
      <alignment horizontal="right" vertical="center" shrinkToFit="1"/>
    </xf>
    <xf numFmtId="178" fontId="91" fillId="0" borderId="191" xfId="28" applyNumberFormat="1" applyFont="1" applyFill="1" applyBorder="1" applyAlignment="1" applyProtection="1">
      <alignment horizontal="right" vertical="center" shrinkToFit="1"/>
    </xf>
    <xf numFmtId="0" fontId="106" fillId="0" borderId="206" xfId="0" applyFont="1" applyBorder="1" applyAlignment="1" applyProtection="1">
      <alignment horizontal="center" vertical="center" wrapText="1"/>
    </xf>
    <xf numFmtId="0" fontId="90" fillId="0" borderId="207" xfId="0" applyFont="1" applyBorder="1" applyAlignment="1" applyProtection="1">
      <alignment horizontal="center" vertical="center" wrapText="1"/>
    </xf>
    <xf numFmtId="0" fontId="90" fillId="0" borderId="208" xfId="0" applyFont="1" applyBorder="1" applyAlignment="1" applyProtection="1">
      <alignment horizontal="center" vertical="center" wrapText="1"/>
    </xf>
    <xf numFmtId="0" fontId="90" fillId="0" borderId="209" xfId="0" applyFont="1" applyBorder="1" applyAlignment="1" applyProtection="1">
      <alignment horizontal="center" vertical="center" wrapText="1"/>
    </xf>
    <xf numFmtId="0" fontId="90" fillId="0" borderId="199" xfId="0" applyFont="1" applyBorder="1" applyAlignment="1" applyProtection="1">
      <alignment horizontal="center" vertical="center" wrapText="1"/>
    </xf>
    <xf numFmtId="0" fontId="90" fillId="0" borderId="210" xfId="0" applyFont="1" applyBorder="1" applyAlignment="1" applyProtection="1">
      <alignment horizontal="center" vertical="center" wrapText="1"/>
    </xf>
    <xf numFmtId="0" fontId="36" fillId="25" borderId="20" xfId="0" applyFont="1" applyFill="1" applyBorder="1" applyAlignment="1" applyProtection="1">
      <alignment horizontal="left" vertical="center"/>
    </xf>
    <xf numFmtId="0" fontId="36"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1" fillId="0" borderId="82" xfId="0" applyNumberFormat="1" applyFont="1" applyBorder="1" applyAlignment="1" applyProtection="1">
      <alignment horizontal="center" vertical="center"/>
      <protection locked="0"/>
    </xf>
    <xf numFmtId="0" fontId="41" fillId="25" borderId="41" xfId="0" applyFont="1" applyFill="1" applyBorder="1" applyAlignment="1" applyProtection="1">
      <alignment horizontal="center" vertical="center"/>
      <protection locked="0"/>
    </xf>
    <xf numFmtId="0" fontId="41" fillId="25" borderId="18" xfId="0" applyFont="1" applyFill="1" applyBorder="1" applyAlignment="1" applyProtection="1">
      <alignment horizontal="center" vertical="center"/>
      <protection locked="0"/>
    </xf>
    <xf numFmtId="177" fontId="41" fillId="0" borderId="146" xfId="0" applyNumberFormat="1" applyFont="1" applyBorder="1" applyAlignment="1" applyProtection="1">
      <alignment horizontal="center" vertical="center" wrapText="1"/>
      <protection locked="0"/>
    </xf>
    <xf numFmtId="177" fontId="41" fillId="0" borderId="92" xfId="0" applyNumberFormat="1" applyFont="1" applyBorder="1" applyAlignment="1" applyProtection="1">
      <alignment horizontal="center" vertical="center" wrapText="1"/>
      <protection locked="0"/>
    </xf>
    <xf numFmtId="177" fontId="47" fillId="0" borderId="143" xfId="0" applyNumberFormat="1" applyFont="1" applyBorder="1" applyAlignment="1" applyProtection="1">
      <alignment horizontal="right" vertical="center"/>
    </xf>
    <xf numFmtId="177" fontId="47" fillId="0" borderId="100" xfId="0" applyNumberFormat="1" applyFont="1" applyBorder="1" applyAlignment="1" applyProtection="1">
      <alignment horizontal="right" vertical="center"/>
    </xf>
    <xf numFmtId="177" fontId="47" fillId="0" borderId="183" xfId="0" applyNumberFormat="1" applyFont="1" applyBorder="1" applyAlignment="1" applyProtection="1">
      <alignment horizontal="center" vertical="center"/>
    </xf>
    <xf numFmtId="177" fontId="47" fillId="0" borderId="184" xfId="0" applyNumberFormat="1" applyFont="1" applyBorder="1" applyAlignment="1" applyProtection="1">
      <alignment horizontal="center" vertical="center"/>
    </xf>
    <xf numFmtId="177" fontId="70" fillId="0" borderId="144" xfId="0" applyNumberFormat="1" applyFont="1" applyBorder="1" applyAlignment="1" applyProtection="1">
      <alignment horizontal="right" vertical="center"/>
    </xf>
    <xf numFmtId="177" fontId="70" fillId="0" borderId="17" xfId="0" applyNumberFormat="1" applyFont="1" applyBorder="1" applyAlignment="1" applyProtection="1">
      <alignment horizontal="right" vertical="center"/>
    </xf>
    <xf numFmtId="0" fontId="47" fillId="25" borderId="13" xfId="0" applyFont="1" applyFill="1" applyBorder="1" applyAlignment="1" applyProtection="1">
      <alignment horizontal="center" vertical="center"/>
    </xf>
    <xf numFmtId="0" fontId="47" fillId="25" borderId="32" xfId="0" applyFont="1" applyFill="1" applyBorder="1" applyAlignment="1" applyProtection="1">
      <alignment horizontal="center" vertical="center"/>
    </xf>
    <xf numFmtId="0" fontId="47" fillId="25" borderId="16" xfId="0" applyFont="1" applyFill="1" applyBorder="1" applyAlignment="1" applyProtection="1">
      <alignment horizontal="center" vertical="center"/>
    </xf>
    <xf numFmtId="0" fontId="47" fillId="25" borderId="32" xfId="0" applyFont="1" applyFill="1" applyBorder="1" applyAlignment="1" applyProtection="1">
      <alignment horizontal="center" vertical="center" wrapText="1"/>
    </xf>
    <xf numFmtId="177" fontId="47" fillId="0" borderId="13" xfId="0" applyNumberFormat="1" applyFont="1" applyBorder="1" applyAlignment="1" applyProtection="1">
      <alignment horizontal="center" vertical="center"/>
      <protection locked="0"/>
    </xf>
    <xf numFmtId="177" fontId="47" fillId="0" borderId="147" xfId="0" applyNumberFormat="1" applyFont="1" applyBorder="1" applyAlignment="1" applyProtection="1">
      <alignment horizontal="center" vertical="center"/>
      <protection locked="0"/>
    </xf>
    <xf numFmtId="177" fontId="36" fillId="0" borderId="13" xfId="0" applyNumberFormat="1" applyFont="1" applyBorder="1" applyAlignment="1" applyProtection="1">
      <alignment horizontal="center" vertical="center" wrapText="1"/>
      <protection locked="0"/>
    </xf>
    <xf numFmtId="177" fontId="36" fillId="0" borderId="147" xfId="0" applyNumberFormat="1" applyFont="1" applyBorder="1" applyAlignment="1" applyProtection="1">
      <alignment horizontal="center" vertical="center" wrapText="1"/>
      <protection locked="0"/>
    </xf>
    <xf numFmtId="177" fontId="41" fillId="0" borderId="185"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wrapText="1"/>
      <protection locked="0"/>
    </xf>
    <xf numFmtId="177" fontId="41" fillId="0" borderId="147" xfId="0" applyNumberFormat="1" applyFont="1" applyBorder="1" applyAlignment="1" applyProtection="1">
      <alignment horizontal="center" vertical="center" wrapText="1"/>
      <protection locked="0"/>
    </xf>
    <xf numFmtId="177" fontId="47" fillId="0" borderId="13" xfId="0" applyNumberFormat="1" applyFont="1" applyBorder="1" applyAlignment="1" applyProtection="1">
      <alignment horizontal="right" vertical="center" wrapText="1"/>
      <protection locked="0"/>
    </xf>
    <xf numFmtId="177" fontId="47" fillId="0" borderId="147" xfId="0" applyNumberFormat="1" applyFont="1" applyBorder="1" applyAlignment="1" applyProtection="1">
      <alignment horizontal="right" vertical="center" wrapText="1"/>
      <protection locked="0"/>
    </xf>
    <xf numFmtId="0" fontId="36" fillId="0" borderId="78" xfId="0" applyFont="1" applyBorder="1" applyAlignment="1" applyProtection="1">
      <alignment horizontal="center" vertical="center" wrapText="1"/>
      <protection locked="0"/>
    </xf>
    <xf numFmtId="0" fontId="36" fillId="0" borderId="148" xfId="0" applyFont="1" applyBorder="1" applyAlignment="1" applyProtection="1">
      <alignment horizontal="center" vertical="center" wrapText="1"/>
      <protection locked="0"/>
    </xf>
    <xf numFmtId="177" fontId="47" fillId="0" borderId="40" xfId="0" applyNumberFormat="1" applyFont="1" applyBorder="1" applyAlignment="1" applyProtection="1">
      <alignment horizontal="right" vertical="center"/>
    </xf>
    <xf numFmtId="177" fontId="47" fillId="0" borderId="101" xfId="0" applyNumberFormat="1" applyFont="1" applyBorder="1" applyAlignment="1" applyProtection="1">
      <alignment horizontal="right" vertical="center"/>
    </xf>
    <xf numFmtId="0" fontId="104" fillId="25" borderId="119"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0" fontId="41" fillId="32" borderId="20" xfId="0" applyFont="1" applyFill="1" applyBorder="1" applyAlignment="1" applyProtection="1">
      <alignment horizontal="center" vertical="center"/>
      <protection locked="0"/>
    </xf>
    <xf numFmtId="0" fontId="41" fillId="32" borderId="160" xfId="0" applyFont="1" applyFill="1" applyBorder="1" applyAlignment="1" applyProtection="1">
      <alignment horizontal="center" vertical="center"/>
      <protection locked="0"/>
    </xf>
    <xf numFmtId="0" fontId="70" fillId="25" borderId="144" xfId="0" applyFont="1" applyFill="1" applyBorder="1" applyAlignment="1" applyProtection="1">
      <alignment horizontal="center" vertical="center" wrapText="1"/>
    </xf>
    <xf numFmtId="0" fontId="70" fillId="25" borderId="158" xfId="0" applyFont="1" applyFill="1" applyBorder="1" applyAlignment="1" applyProtection="1">
      <alignment horizontal="center" vertical="center" wrapText="1"/>
    </xf>
    <xf numFmtId="0" fontId="47" fillId="25" borderId="76" xfId="0" applyFont="1" applyFill="1" applyBorder="1" applyAlignment="1" applyProtection="1">
      <alignment horizontal="center" vertical="center" wrapText="1"/>
    </xf>
    <xf numFmtId="0" fontId="104" fillId="32" borderId="13" xfId="0" applyFont="1" applyFill="1" applyBorder="1" applyAlignment="1" applyProtection="1">
      <alignment horizontal="center" vertical="center" shrinkToFit="1"/>
      <protection locked="0"/>
    </xf>
    <xf numFmtId="0" fontId="104" fillId="32" borderId="147" xfId="0" applyFont="1" applyFill="1" applyBorder="1" applyAlignment="1" applyProtection="1">
      <alignment horizontal="center" vertical="center" shrinkToFit="1"/>
      <protection locked="0"/>
    </xf>
    <xf numFmtId="177" fontId="47" fillId="0" borderId="119" xfId="0" applyNumberFormat="1" applyFont="1" applyBorder="1" applyAlignment="1" applyProtection="1">
      <alignment horizontal="right" vertical="center"/>
    </xf>
    <xf numFmtId="177" fontId="47" fillId="0" borderId="75" xfId="0" applyNumberFormat="1" applyFont="1" applyBorder="1" applyAlignment="1" applyProtection="1">
      <alignment horizontal="right" vertical="center"/>
    </xf>
    <xf numFmtId="177" fontId="47" fillId="0" borderId="119" xfId="0" applyNumberFormat="1" applyFont="1" applyBorder="1" applyAlignment="1" applyProtection="1">
      <alignment horizontal="center" vertical="center"/>
      <protection locked="0"/>
    </xf>
    <xf numFmtId="177" fontId="47" fillId="0" borderId="75" xfId="0" applyNumberFormat="1" applyFont="1" applyBorder="1" applyAlignment="1" applyProtection="1">
      <alignment horizontal="center" vertical="center"/>
      <protection locked="0"/>
    </xf>
    <xf numFmtId="177" fontId="41" fillId="0" borderId="16" xfId="0" applyNumberFormat="1" applyFont="1" applyBorder="1" applyAlignment="1" applyProtection="1">
      <alignment horizontal="center" vertical="center" wrapText="1"/>
      <protection locked="0"/>
    </xf>
    <xf numFmtId="177" fontId="41" fillId="0" borderId="82" xfId="0" applyNumberFormat="1" applyFont="1" applyBorder="1" applyAlignment="1" applyProtection="1">
      <alignment horizontal="center" vertical="center" wrapText="1"/>
      <protection locked="0"/>
    </xf>
    <xf numFmtId="177" fontId="70" fillId="25" borderId="14" xfId="0" applyNumberFormat="1" applyFont="1" applyFill="1" applyBorder="1" applyAlignment="1" applyProtection="1">
      <alignment horizontal="right" vertical="center"/>
    </xf>
    <xf numFmtId="177" fontId="70" fillId="25" borderId="158" xfId="0" applyNumberFormat="1" applyFont="1" applyFill="1" applyBorder="1" applyAlignment="1" applyProtection="1">
      <alignment horizontal="right" vertical="center"/>
    </xf>
    <xf numFmtId="177" fontId="47" fillId="0" borderId="185" xfId="0" applyNumberFormat="1" applyFont="1" applyBorder="1" applyAlignment="1" applyProtection="1">
      <alignment horizontal="center" vertical="center"/>
    </xf>
    <xf numFmtId="177" fontId="47" fillId="0" borderId="154" xfId="0" applyNumberFormat="1" applyFont="1" applyBorder="1" applyAlignment="1" applyProtection="1">
      <alignment horizontal="center" vertical="center"/>
    </xf>
    <xf numFmtId="177" fontId="47" fillId="25" borderId="13" xfId="0" applyNumberFormat="1" applyFont="1" applyFill="1" applyBorder="1" applyAlignment="1" applyProtection="1">
      <alignment horizontal="right" vertical="center"/>
    </xf>
    <xf numFmtId="177" fontId="47" fillId="25" borderId="147" xfId="0" applyNumberFormat="1" applyFont="1" applyFill="1" applyBorder="1" applyAlignment="1" applyProtection="1">
      <alignment horizontal="right" vertical="center"/>
    </xf>
    <xf numFmtId="177" fontId="47" fillId="0" borderId="119" xfId="0" applyNumberFormat="1" applyFont="1" applyBorder="1" applyAlignment="1" applyProtection="1">
      <alignment horizontal="right" vertical="center" wrapText="1"/>
      <protection locked="0"/>
    </xf>
    <xf numFmtId="177" fontId="47" fillId="0" borderId="75" xfId="0" applyNumberFormat="1" applyFont="1" applyBorder="1" applyAlignment="1" applyProtection="1">
      <alignment horizontal="right" vertical="center" wrapText="1"/>
      <protection locked="0"/>
    </xf>
    <xf numFmtId="177" fontId="47" fillId="0" borderId="13" xfId="0" applyNumberFormat="1" applyFont="1" applyBorder="1" applyAlignment="1" applyProtection="1">
      <alignment horizontal="right" vertical="center"/>
    </xf>
    <xf numFmtId="177" fontId="47" fillId="0" borderId="147" xfId="0" applyNumberFormat="1" applyFont="1" applyBorder="1" applyAlignment="1" applyProtection="1">
      <alignment horizontal="right" vertical="center"/>
    </xf>
    <xf numFmtId="40" fontId="47" fillId="0" borderId="144" xfId="34" applyNumberFormat="1" applyFont="1" applyFill="1" applyBorder="1" applyAlignment="1" applyProtection="1">
      <alignment horizontal="right" vertical="center" shrinkToFit="1"/>
    </xf>
    <xf numFmtId="0" fontId="90" fillId="25" borderId="186" xfId="0" applyFont="1" applyFill="1" applyBorder="1" applyAlignment="1" applyProtection="1">
      <alignment horizontal="right" vertical="center"/>
    </xf>
    <xf numFmtId="0" fontId="90" fillId="0" borderId="186" xfId="0" applyFont="1" applyBorder="1" applyAlignment="1" applyProtection="1">
      <alignment horizontal="left" vertical="center" wrapText="1"/>
    </xf>
    <xf numFmtId="0" fontId="90" fillId="0" borderId="190" xfId="0" applyFont="1" applyBorder="1" applyAlignment="1" applyProtection="1">
      <alignment horizontal="left" vertical="center" wrapText="1"/>
    </xf>
    <xf numFmtId="0" fontId="91" fillId="0" borderId="193" xfId="0" applyFont="1" applyBorder="1" applyAlignment="1" applyProtection="1">
      <alignment horizontal="center" vertical="center"/>
    </xf>
    <xf numFmtId="0" fontId="91" fillId="0" borderId="202" xfId="0" applyFont="1" applyBorder="1" applyAlignment="1" applyProtection="1">
      <alignment horizontal="center" vertical="center"/>
    </xf>
    <xf numFmtId="0" fontId="91" fillId="0" borderId="198" xfId="0" applyFont="1" applyBorder="1" applyAlignment="1" applyProtection="1">
      <alignment horizontal="center" vertical="center"/>
    </xf>
    <xf numFmtId="0" fontId="91" fillId="0" borderId="197" xfId="0" applyFont="1" applyBorder="1" applyAlignment="1" applyProtection="1">
      <alignment horizontal="center" vertical="center"/>
    </xf>
    <xf numFmtId="0" fontId="91" fillId="0" borderId="187" xfId="0" applyFont="1" applyBorder="1" applyAlignment="1" applyProtection="1">
      <alignment horizontal="center" vertical="center" wrapText="1"/>
    </xf>
    <xf numFmtId="0" fontId="91" fillId="0" borderId="189" xfId="0" applyFont="1" applyBorder="1" applyAlignment="1" applyProtection="1">
      <alignment horizontal="center" vertical="center" wrapText="1"/>
    </xf>
    <xf numFmtId="0" fontId="91" fillId="0" borderId="200" xfId="0" applyFont="1" applyBorder="1" applyAlignment="1" applyProtection="1">
      <alignment horizontal="center" vertical="center"/>
    </xf>
    <xf numFmtId="0" fontId="91"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F18" zoomScaleNormal="100" zoomScaleSheetLayoutView="100" workbookViewId="0"/>
  </sheetViews>
  <sheetFormatPr defaultColWidth="9" defaultRowHeight="20.100000000000001" customHeight="1" x14ac:dyDescent="0.15"/>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x14ac:dyDescent="0.15">
      <c r="A1" s="435" t="s">
        <v>2415</v>
      </c>
    </row>
    <row r="2" spans="1:29" ht="9" customHeight="1" x14ac:dyDescent="0.15">
      <c r="A2" s="392"/>
    </row>
    <row r="3" spans="1:29" ht="20.100000000000001" customHeight="1" x14ac:dyDescent="0.15">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x14ac:dyDescent="0.15">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x14ac:dyDescent="0.15">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x14ac:dyDescent="0.15">
      <c r="A6" s="783" t="s">
        <v>2429</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x14ac:dyDescent="0.15">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x14ac:dyDescent="0.15">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x14ac:dyDescent="0.15">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x14ac:dyDescent="0.15">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x14ac:dyDescent="0.15">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x14ac:dyDescent="0.15">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x14ac:dyDescent="0.15">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x14ac:dyDescent="0.15">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x14ac:dyDescent="0.15">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x14ac:dyDescent="0.15">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x14ac:dyDescent="0.15">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x14ac:dyDescent="0.15">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x14ac:dyDescent="0.15">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x14ac:dyDescent="0.15">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x14ac:dyDescent="0.15">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x14ac:dyDescent="0.15">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x14ac:dyDescent="0.15">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x14ac:dyDescent="0.15">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x14ac:dyDescent="0.15">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x14ac:dyDescent="0.15">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x14ac:dyDescent="0.15">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x14ac:dyDescent="0.15">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x14ac:dyDescent="0.15">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x14ac:dyDescent="0.15">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x14ac:dyDescent="0.15">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x14ac:dyDescent="0.2">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x14ac:dyDescent="0.2">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x14ac:dyDescent="0.15">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x14ac:dyDescent="0.15">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x14ac:dyDescent="0.2">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x14ac:dyDescent="0.15">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x14ac:dyDescent="0.2">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x14ac:dyDescent="0.2">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x14ac:dyDescent="0.15">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x14ac:dyDescent="0.15">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x14ac:dyDescent="0.15">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x14ac:dyDescent="0.15">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x14ac:dyDescent="0.15">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x14ac:dyDescent="0.15">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x14ac:dyDescent="0.15">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x14ac:dyDescent="0.2">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x14ac:dyDescent="0.15">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x14ac:dyDescent="0.15">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x14ac:dyDescent="0.15">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x14ac:dyDescent="0.15">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x14ac:dyDescent="0.15">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x14ac:dyDescent="0.2">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x14ac:dyDescent="0.15">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x14ac:dyDescent="0.15">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x14ac:dyDescent="0.15">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x14ac:dyDescent="0.15">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x14ac:dyDescent="0.15">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x14ac:dyDescent="0.15">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x14ac:dyDescent="0.15">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x14ac:dyDescent="0.15">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x14ac:dyDescent="0.15">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x14ac:dyDescent="0.15">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x14ac:dyDescent="0.15">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x14ac:dyDescent="0.15">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x14ac:dyDescent="0.15">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x14ac:dyDescent="0.15">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x14ac:dyDescent="0.15">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x14ac:dyDescent="0.15">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x14ac:dyDescent="0.15">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x14ac:dyDescent="0.15">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x14ac:dyDescent="0.15">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x14ac:dyDescent="0.15">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x14ac:dyDescent="0.15">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x14ac:dyDescent="0.15">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x14ac:dyDescent="0.15">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x14ac:dyDescent="0.15">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x14ac:dyDescent="0.15">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x14ac:dyDescent="0.15">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x14ac:dyDescent="0.15">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x14ac:dyDescent="0.15">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x14ac:dyDescent="0.15">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x14ac:dyDescent="0.15">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x14ac:dyDescent="0.15">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x14ac:dyDescent="0.15">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x14ac:dyDescent="0.15">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x14ac:dyDescent="0.15">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x14ac:dyDescent="0.15">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x14ac:dyDescent="0.15">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x14ac:dyDescent="0.15">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x14ac:dyDescent="0.15">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x14ac:dyDescent="0.15">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x14ac:dyDescent="0.15">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x14ac:dyDescent="0.15">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x14ac:dyDescent="0.15">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x14ac:dyDescent="0.15">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x14ac:dyDescent="0.15">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x14ac:dyDescent="0.15">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x14ac:dyDescent="0.15">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x14ac:dyDescent="0.15">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x14ac:dyDescent="0.15">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x14ac:dyDescent="0.15">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x14ac:dyDescent="0.15">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x14ac:dyDescent="0.15">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x14ac:dyDescent="0.15">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x14ac:dyDescent="0.15">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x14ac:dyDescent="0.15">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x14ac:dyDescent="0.15">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x14ac:dyDescent="0.15">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x14ac:dyDescent="0.15">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x14ac:dyDescent="0.15">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x14ac:dyDescent="0.15">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x14ac:dyDescent="0.15">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x14ac:dyDescent="0.15">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x14ac:dyDescent="0.15">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x14ac:dyDescent="0.15">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x14ac:dyDescent="0.15">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x14ac:dyDescent="0.15">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x14ac:dyDescent="0.15">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x14ac:dyDescent="0.15">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x14ac:dyDescent="0.15">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x14ac:dyDescent="0.15">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x14ac:dyDescent="0.15">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x14ac:dyDescent="0.15">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x14ac:dyDescent="0.15">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x14ac:dyDescent="0.15">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x14ac:dyDescent="0.15">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x14ac:dyDescent="0.15">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x14ac:dyDescent="0.15">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x14ac:dyDescent="0.15">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x14ac:dyDescent="0.15">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x14ac:dyDescent="0.15">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x14ac:dyDescent="0.15">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x14ac:dyDescent="0.15">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x14ac:dyDescent="0.15">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x14ac:dyDescent="0.15">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x14ac:dyDescent="0.15">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x14ac:dyDescent="0.15">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x14ac:dyDescent="0.15">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x14ac:dyDescent="0.15">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x14ac:dyDescent="0.15">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x14ac:dyDescent="0.15">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x14ac:dyDescent="0.15">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x14ac:dyDescent="0.15">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x14ac:dyDescent="0.15">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x14ac:dyDescent="0.15">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x14ac:dyDescent="0.15">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x14ac:dyDescent="0.15">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x14ac:dyDescent="0.15">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x14ac:dyDescent="0.15">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x14ac:dyDescent="0.15">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x14ac:dyDescent="0.15">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x14ac:dyDescent="0.2">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x14ac:dyDescent="0.1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x14ac:dyDescent="0.15">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○○市</v>
      </c>
      <c r="AE1" s="1108"/>
      <c r="AF1" s="1108"/>
      <c r="AG1" s="1108"/>
      <c r="AH1" s="1108"/>
      <c r="AI1" s="1108"/>
      <c r="AJ1" s="1108"/>
      <c r="AK1" s="1108"/>
      <c r="AL1" s="172"/>
    </row>
    <row r="2" spans="1:39" ht="10.5" customHeight="1" x14ac:dyDescent="0.15">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x14ac:dyDescent="0.15">
      <c r="A3" s="172"/>
      <c r="B3" s="1124" t="s">
        <v>2117</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x14ac:dyDescent="0.15">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x14ac:dyDescent="0.15">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x14ac:dyDescent="0.15">
      <c r="A6" s="182"/>
      <c r="B6" s="1112" t="s">
        <v>72</v>
      </c>
      <c r="C6" s="1113"/>
      <c r="D6" s="1113"/>
      <c r="E6" s="1113"/>
      <c r="F6" s="1113"/>
      <c r="G6" s="1114"/>
      <c r="H6" s="1115" t="str">
        <f>IF(基本情報入力シート!M37="","",基本情報入力シート!M37)</f>
        <v>○○ケアサービス</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x14ac:dyDescent="0.15">
      <c r="A7" s="182"/>
      <c r="B7" s="1119" t="s">
        <v>71</v>
      </c>
      <c r="C7" s="1120"/>
      <c r="D7" s="1120"/>
      <c r="E7" s="1120"/>
      <c r="F7" s="1120"/>
      <c r="G7" s="1121"/>
      <c r="H7" s="1117" t="str">
        <f>IF(基本情報入力シート!M38="","",基本情報入力シート!M38)</f>
        <v>○○ケアサービス</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x14ac:dyDescent="0.15">
      <c r="A8" s="182"/>
      <c r="B8" s="1084" t="s">
        <v>75</v>
      </c>
      <c r="C8" s="1085"/>
      <c r="D8" s="1085"/>
      <c r="E8" s="1085"/>
      <c r="F8" s="1085"/>
      <c r="G8" s="1086"/>
      <c r="H8" s="184" t="s">
        <v>6</v>
      </c>
      <c r="I8" s="1125" t="str">
        <f>IF(基本情報入力シート!AE33="－","",基本情報入力シート!AE33)</f>
        <v>100－1234</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x14ac:dyDescent="0.15">
      <c r="A9" s="182"/>
      <c r="B9" s="1087"/>
      <c r="C9" s="1088"/>
      <c r="D9" s="1088"/>
      <c r="E9" s="1088"/>
      <c r="F9" s="1088"/>
      <c r="G9" s="1089"/>
      <c r="H9" s="1078" t="str">
        <f>IF(基本情報入力シート!M40="","",基本情報入力シート!M40)</f>
        <v>東京都千代田区霞が関 1－2－2</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x14ac:dyDescent="0.15">
      <c r="A10" s="182"/>
      <c r="B10" s="1087"/>
      <c r="C10" s="1088"/>
      <c r="D10" s="1088"/>
      <c r="E10" s="1088"/>
      <c r="F10" s="1088"/>
      <c r="G10" s="1089"/>
      <c r="H10" s="1081" t="str">
        <f>IF(基本情報入力シート!M41="","",基本情報入力シート!M41)</f>
        <v>○○ビル 18F</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x14ac:dyDescent="0.15">
      <c r="A11" s="182"/>
      <c r="B11" s="1090" t="s">
        <v>72</v>
      </c>
      <c r="C11" s="1091"/>
      <c r="D11" s="1091"/>
      <c r="E11" s="1091"/>
      <c r="F11" s="1091"/>
      <c r="G11" s="1092"/>
      <c r="H11" s="1115" t="str">
        <f>IF(基本情報入力シート!M44="","",基本情報入力シート!M44)</f>
        <v>コウロウ タロウ</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x14ac:dyDescent="0.15">
      <c r="A12" s="182"/>
      <c r="B12" s="1087" t="s">
        <v>70</v>
      </c>
      <c r="C12" s="1088"/>
      <c r="D12" s="1088"/>
      <c r="E12" s="1088"/>
      <c r="F12" s="1088"/>
      <c r="G12" s="1089"/>
      <c r="H12" s="1082" t="str">
        <f>IF(基本情報入力シート!M45="","",基本情報入力シート!M45)</f>
        <v>厚労 太郎</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x14ac:dyDescent="0.15">
      <c r="A13" s="182"/>
      <c r="B13" s="1094" t="s">
        <v>74</v>
      </c>
      <c r="C13" s="1094"/>
      <c r="D13" s="1094"/>
      <c r="E13" s="1094"/>
      <c r="F13" s="1094"/>
      <c r="G13" s="1094"/>
      <c r="H13" s="1093" t="s">
        <v>0</v>
      </c>
      <c r="I13" s="1094"/>
      <c r="J13" s="1094"/>
      <c r="K13" s="1094"/>
      <c r="L13" s="1100" t="str">
        <f>IF(基本情報入力シート!M46="","",基本情報入力シート!M46)</f>
        <v>03-3571-XXXX</v>
      </c>
      <c r="M13" s="1101"/>
      <c r="N13" s="1101"/>
      <c r="O13" s="1101"/>
      <c r="P13" s="1101"/>
      <c r="Q13" s="1101"/>
      <c r="R13" s="1101"/>
      <c r="S13" s="1101"/>
      <c r="T13" s="1101"/>
      <c r="U13" s="1102"/>
      <c r="V13" s="1103" t="s">
        <v>73</v>
      </c>
      <c r="W13" s="1104"/>
      <c r="X13" s="1104"/>
      <c r="Y13" s="1093"/>
      <c r="Z13" s="1100" t="str">
        <f>IF(基本情報入力シート!M47="","",基本情報入力シート!M47)</f>
        <v>aaa@aaa.aa.jp</v>
      </c>
      <c r="AA13" s="1101"/>
      <c r="AB13" s="1101"/>
      <c r="AC13" s="1101"/>
      <c r="AD13" s="1101"/>
      <c r="AE13" s="1101"/>
      <c r="AF13" s="1101"/>
      <c r="AG13" s="1101"/>
      <c r="AH13" s="1101"/>
      <c r="AI13" s="1101"/>
      <c r="AJ13" s="1101"/>
      <c r="AK13" s="1102"/>
      <c r="AL13" s="182"/>
    </row>
    <row r="14" spans="1:39" ht="7.5" customHeight="1" x14ac:dyDescent="0.15">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x14ac:dyDescent="0.15">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x14ac:dyDescent="0.15">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x14ac:dyDescent="0.15">
      <c r="B17" s="1075" t="s">
        <v>2244</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x14ac:dyDescent="0.15">
      <c r="A18" s="172"/>
      <c r="B18" s="192" t="s">
        <v>8</v>
      </c>
      <c r="C18" s="1095" t="s">
        <v>2225</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50697843</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x14ac:dyDescent="0.2">
      <c r="A19" s="172"/>
      <c r="B19" s="194"/>
      <c r="C19" s="195" t="s">
        <v>2240</v>
      </c>
      <c r="D19" s="791" t="s">
        <v>2243</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x14ac:dyDescent="0.2">
      <c r="A20" s="172"/>
      <c r="B20" s="196"/>
      <c r="C20" s="197"/>
      <c r="D20" s="198" t="s">
        <v>2242</v>
      </c>
      <c r="E20" s="791" t="s">
        <v>2241</v>
      </c>
      <c r="F20" s="791"/>
      <c r="G20" s="791"/>
      <c r="H20" s="791"/>
      <c r="I20" s="791"/>
      <c r="J20" s="791"/>
      <c r="K20" s="791"/>
      <c r="L20" s="791"/>
      <c r="M20" s="791"/>
      <c r="N20" s="791"/>
      <c r="O20" s="791"/>
      <c r="P20" s="995"/>
      <c r="Q20" s="1005">
        <v>4799515</v>
      </c>
      <c r="R20" s="1006"/>
      <c r="S20" s="1006"/>
      <c r="T20" s="1006"/>
      <c r="U20" s="1006"/>
      <c r="V20" s="1007"/>
      <c r="W20" s="199" t="s">
        <v>1</v>
      </c>
      <c r="X20" s="174" t="s">
        <v>167</v>
      </c>
      <c r="Y20" s="200" t="str">
        <f>IF(Q20&gt;Q19,"×","")</f>
        <v/>
      </c>
      <c r="Z20" s="172"/>
      <c r="AA20" s="172"/>
      <c r="AB20" s="172"/>
      <c r="AC20" s="172"/>
      <c r="AD20" s="172"/>
      <c r="AE20" s="172"/>
      <c r="AF20" s="172"/>
      <c r="AG20" s="172"/>
      <c r="AH20" s="172"/>
      <c r="AI20" s="172"/>
      <c r="AJ20" s="172"/>
      <c r="AK20" s="172"/>
      <c r="AL20" s="172"/>
      <c r="AM20" s="1105" t="s">
        <v>2277</v>
      </c>
      <c r="AN20" s="1106"/>
      <c r="AO20" s="1106"/>
      <c r="AP20" s="1106"/>
      <c r="AQ20" s="1106"/>
      <c r="AR20" s="1106"/>
      <c r="AS20" s="1106"/>
      <c r="AT20" s="1106"/>
      <c r="AU20" s="1106"/>
      <c r="AV20" s="1106"/>
      <c r="AW20" s="1106"/>
      <c r="AX20" s="1106"/>
      <c r="AY20" s="1107"/>
    </row>
    <row r="21" spans="1:51" ht="28.5" customHeight="1" thickBot="1" x14ac:dyDescent="0.2">
      <c r="A21" s="172"/>
      <c r="B21" s="201" t="s">
        <v>9</v>
      </c>
      <c r="C21" s="791" t="s">
        <v>2313</v>
      </c>
      <c r="D21" s="1095"/>
      <c r="E21" s="1095"/>
      <c r="F21" s="1095"/>
      <c r="G21" s="1095"/>
      <c r="H21" s="1095"/>
      <c r="I21" s="1095"/>
      <c r="J21" s="1095"/>
      <c r="K21" s="1095"/>
      <c r="L21" s="1095"/>
      <c r="M21" s="1095"/>
      <c r="N21" s="1095"/>
      <c r="O21" s="1095"/>
      <c r="P21" s="1095"/>
      <c r="Q21" s="996">
        <f>Q18-Q20</f>
        <v>45898328</v>
      </c>
      <c r="R21" s="997"/>
      <c r="S21" s="997"/>
      <c r="T21" s="997"/>
      <c r="U21" s="997"/>
      <c r="V21" s="998"/>
      <c r="W21" s="202" t="s">
        <v>1</v>
      </c>
      <c r="X21" s="174" t="s">
        <v>252</v>
      </c>
      <c r="Y21" s="841" t="str">
        <f>IFERROR(IF(Q22&gt;=Q21,"○","×"),"")</f>
        <v>○</v>
      </c>
      <c r="Z21" s="172"/>
      <c r="AA21" s="172"/>
      <c r="AB21" s="172"/>
      <c r="AC21" s="172"/>
      <c r="AD21" s="172"/>
      <c r="AE21" s="172"/>
      <c r="AF21" s="172"/>
      <c r="AG21" s="172"/>
      <c r="AH21" s="172"/>
      <c r="AI21" s="172"/>
      <c r="AJ21" s="172"/>
      <c r="AK21" s="172"/>
      <c r="AL21" s="172"/>
      <c r="AM21" s="795" t="s">
        <v>2390</v>
      </c>
      <c r="AN21" s="793"/>
      <c r="AO21" s="793"/>
      <c r="AP21" s="793"/>
      <c r="AQ21" s="793"/>
      <c r="AR21" s="793"/>
      <c r="AS21" s="793"/>
      <c r="AT21" s="793"/>
      <c r="AU21" s="793"/>
      <c r="AV21" s="793"/>
      <c r="AW21" s="793"/>
      <c r="AX21" s="793"/>
      <c r="AY21" s="794"/>
    </row>
    <row r="22" spans="1:51" ht="30" customHeight="1" thickBot="1" x14ac:dyDescent="0.2">
      <c r="A22" s="172"/>
      <c r="B22" s="201" t="s">
        <v>98</v>
      </c>
      <c r="C22" s="791" t="s">
        <v>2247</v>
      </c>
      <c r="D22" s="791"/>
      <c r="E22" s="791"/>
      <c r="F22" s="791"/>
      <c r="G22" s="791"/>
      <c r="H22" s="791"/>
      <c r="I22" s="791"/>
      <c r="J22" s="791"/>
      <c r="K22" s="791"/>
      <c r="L22" s="791"/>
      <c r="M22" s="791"/>
      <c r="N22" s="791"/>
      <c r="O22" s="791"/>
      <c r="P22" s="791"/>
      <c r="Q22" s="1005">
        <v>46000000</v>
      </c>
      <c r="R22" s="1006"/>
      <c r="S22" s="1006"/>
      <c r="T22" s="1006"/>
      <c r="U22" s="1006"/>
      <c r="V22" s="1007"/>
      <c r="W22" s="203" t="s">
        <v>1</v>
      </c>
      <c r="X22" s="174" t="s">
        <v>252</v>
      </c>
      <c r="Y22" s="842"/>
      <c r="Z22" s="174"/>
      <c r="AA22" s="174"/>
      <c r="AB22" s="172"/>
      <c r="AC22" s="172"/>
      <c r="AD22" s="172"/>
      <c r="AE22" s="172"/>
      <c r="AF22" s="172"/>
      <c r="AG22" s="172"/>
      <c r="AH22" s="172"/>
      <c r="AI22" s="172"/>
      <c r="AJ22" s="172"/>
      <c r="AK22" s="172"/>
      <c r="AL22" s="172"/>
    </row>
    <row r="23" spans="1:51" ht="12.75" customHeight="1" x14ac:dyDescent="0.15">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x14ac:dyDescent="0.2">
      <c r="A24" s="172"/>
      <c r="B24" s="1075" t="s">
        <v>2245</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x14ac:dyDescent="0.2">
      <c r="A25" s="172"/>
      <c r="B25" s="201" t="s">
        <v>2127</v>
      </c>
      <c r="C25" s="791" t="s">
        <v>2312</v>
      </c>
      <c r="D25" s="791"/>
      <c r="E25" s="791"/>
      <c r="F25" s="791"/>
      <c r="G25" s="791"/>
      <c r="H25" s="791"/>
      <c r="I25" s="791"/>
      <c r="J25" s="791"/>
      <c r="K25" s="791"/>
      <c r="L25" s="791"/>
      <c r="M25" s="791"/>
      <c r="N25" s="791"/>
      <c r="O25" s="791"/>
      <c r="P25" s="792"/>
      <c r="Q25" s="1097">
        <f>Q19-Q20</f>
        <v>15054326</v>
      </c>
      <c r="R25" s="1098"/>
      <c r="S25" s="1098"/>
      <c r="T25" s="1098"/>
      <c r="U25" s="1098"/>
      <c r="V25" s="1098"/>
      <c r="W25" s="193" t="s">
        <v>1</v>
      </c>
      <c r="X25" s="174" t="s">
        <v>167</v>
      </c>
      <c r="Y25" s="1055" t="str">
        <f>IFERROR(IF(Q25&lt;=0,"",IF(Q26&gt;=Q25,"○","△")),"")</f>
        <v>△</v>
      </c>
      <c r="Z25" s="174" t="s">
        <v>2236</v>
      </c>
      <c r="AA25" s="841" t="str">
        <f>IFERROR(IF(Y25="△",IF(Q28&gt;=Q25,"○","×"),""),"")</f>
        <v>○</v>
      </c>
      <c r="AB25" s="172"/>
      <c r="AC25" s="172"/>
      <c r="AD25" s="172"/>
      <c r="AE25" s="172"/>
      <c r="AF25" s="172"/>
      <c r="AG25" s="172"/>
      <c r="AH25" s="172"/>
      <c r="AI25" s="172"/>
      <c r="AJ25" s="172"/>
      <c r="AK25" s="172"/>
      <c r="AL25" s="172"/>
    </row>
    <row r="26" spans="1:51" ht="37.5" customHeight="1" thickBot="1" x14ac:dyDescent="0.2">
      <c r="A26" s="172"/>
      <c r="B26" s="201" t="s">
        <v>2235</v>
      </c>
      <c r="C26" s="791" t="s">
        <v>2338</v>
      </c>
      <c r="D26" s="791"/>
      <c r="E26" s="791"/>
      <c r="F26" s="791"/>
      <c r="G26" s="791"/>
      <c r="H26" s="791"/>
      <c r="I26" s="791"/>
      <c r="J26" s="791"/>
      <c r="K26" s="791"/>
      <c r="L26" s="791"/>
      <c r="M26" s="791"/>
      <c r="N26" s="791"/>
      <c r="O26" s="791"/>
      <c r="P26" s="792"/>
      <c r="Q26" s="1005">
        <v>12000000</v>
      </c>
      <c r="R26" s="1006"/>
      <c r="S26" s="1006"/>
      <c r="T26" s="1006"/>
      <c r="U26" s="1006"/>
      <c r="V26" s="1007"/>
      <c r="W26" s="193" t="s">
        <v>1</v>
      </c>
      <c r="X26" s="174" t="s">
        <v>167</v>
      </c>
      <c r="Y26" s="1056"/>
      <c r="Z26" s="174"/>
      <c r="AA26" s="1051"/>
      <c r="AB26" s="172"/>
      <c r="AC26" s="172"/>
      <c r="AD26" s="172"/>
      <c r="AE26" s="172"/>
      <c r="AF26" s="172"/>
      <c r="AG26" s="172"/>
      <c r="AH26" s="172"/>
      <c r="AI26" s="172"/>
      <c r="AJ26" s="172"/>
      <c r="AK26" s="172"/>
      <c r="AL26" s="172"/>
    </row>
    <row r="27" spans="1:51" ht="26.25" customHeight="1" thickBot="1" x14ac:dyDescent="0.2">
      <c r="A27" s="172"/>
      <c r="B27" s="201" t="s">
        <v>2237</v>
      </c>
      <c r="C27" s="791" t="s">
        <v>2280</v>
      </c>
      <c r="D27" s="791"/>
      <c r="E27" s="791"/>
      <c r="F27" s="791"/>
      <c r="G27" s="791"/>
      <c r="H27" s="791"/>
      <c r="I27" s="791"/>
      <c r="J27" s="791"/>
      <c r="K27" s="791"/>
      <c r="L27" s="791"/>
      <c r="M27" s="791"/>
      <c r="N27" s="791"/>
      <c r="O27" s="791"/>
      <c r="P27" s="792"/>
      <c r="Q27" s="1005">
        <v>3500000</v>
      </c>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2425</v>
      </c>
      <c r="AN27" s="797"/>
      <c r="AO27" s="797"/>
      <c r="AP27" s="797"/>
      <c r="AQ27" s="797"/>
      <c r="AR27" s="797"/>
      <c r="AS27" s="797"/>
      <c r="AT27" s="797"/>
      <c r="AU27" s="797"/>
      <c r="AV27" s="797"/>
      <c r="AW27" s="797"/>
      <c r="AX27" s="797"/>
      <c r="AY27" s="798"/>
    </row>
    <row r="28" spans="1:51" ht="16.5" customHeight="1" thickBot="1" x14ac:dyDescent="0.2">
      <c r="A28" s="172"/>
      <c r="B28" s="201" t="s">
        <v>2246</v>
      </c>
      <c r="C28" s="791" t="s">
        <v>2311</v>
      </c>
      <c r="D28" s="791"/>
      <c r="E28" s="791"/>
      <c r="F28" s="791"/>
      <c r="G28" s="791"/>
      <c r="H28" s="791"/>
      <c r="I28" s="791"/>
      <c r="J28" s="791"/>
      <c r="K28" s="791"/>
      <c r="L28" s="791"/>
      <c r="M28" s="791"/>
      <c r="N28" s="791"/>
      <c r="O28" s="791"/>
      <c r="P28" s="792"/>
      <c r="Q28" s="1048">
        <f>Q26+Q27</f>
        <v>15500000</v>
      </c>
      <c r="R28" s="1049"/>
      <c r="S28" s="1049"/>
      <c r="T28" s="1049"/>
      <c r="U28" s="1049"/>
      <c r="V28" s="1050"/>
      <c r="W28" s="193" t="s">
        <v>1</v>
      </c>
      <c r="X28" s="172"/>
      <c r="Y28" s="172"/>
      <c r="Z28" s="172" t="s">
        <v>2236</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x14ac:dyDescent="0.15">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x14ac:dyDescent="0.15">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x14ac:dyDescent="0.15">
      <c r="A31" s="172"/>
      <c r="B31" s="208" t="s">
        <v>48</v>
      </c>
      <c r="C31" s="803" t="s">
        <v>2278</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x14ac:dyDescent="0.15">
      <c r="A32" s="172"/>
      <c r="B32" s="208" t="s">
        <v>48</v>
      </c>
      <c r="C32" s="803" t="s">
        <v>2281</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x14ac:dyDescent="0.15">
      <c r="A33" s="172"/>
      <c r="B33" s="208" t="s">
        <v>48</v>
      </c>
      <c r="C33" s="803" t="s">
        <v>2279</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x14ac:dyDescent="0.15">
      <c r="A34" s="172"/>
      <c r="B34" s="208" t="s">
        <v>48</v>
      </c>
      <c r="C34" s="803" t="s">
        <v>2392</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x14ac:dyDescent="0.15">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x14ac:dyDescent="0.2">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x14ac:dyDescent="0.2">
      <c r="A37" s="172"/>
      <c r="B37" s="1126" t="b">
        <v>1</v>
      </c>
      <c r="C37" s="1127"/>
      <c r="D37" s="1061" t="s">
        <v>169</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167</v>
      </c>
      <c r="AB37" s="200" t="str">
        <f>IFERROR(IF(AM36=TRUE,"○","×"),"")</f>
        <v>○</v>
      </c>
      <c r="AC37" s="174"/>
      <c r="AD37" s="174"/>
      <c r="AE37" s="174"/>
      <c r="AF37" s="174"/>
      <c r="AG37" s="174"/>
      <c r="AH37" s="174"/>
      <c r="AI37" s="174"/>
      <c r="AJ37" s="174"/>
      <c r="AK37" s="174"/>
      <c r="AL37" s="172"/>
      <c r="AM37" s="795" t="s">
        <v>2263</v>
      </c>
      <c r="AN37" s="793"/>
      <c r="AO37" s="793"/>
      <c r="AP37" s="793"/>
      <c r="AQ37" s="793"/>
      <c r="AR37" s="793"/>
      <c r="AS37" s="793"/>
      <c r="AT37" s="793"/>
      <c r="AU37" s="793"/>
      <c r="AV37" s="793"/>
      <c r="AW37" s="793"/>
      <c r="AX37" s="793"/>
      <c r="AY37" s="794"/>
    </row>
    <row r="38" spans="1:51" ht="3.75" customHeight="1" x14ac:dyDescent="0.15">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x14ac:dyDescent="0.15">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x14ac:dyDescent="0.15">
      <c r="A40" s="172"/>
      <c r="B40" s="208" t="s">
        <v>48</v>
      </c>
      <c r="C40" s="878" t="s">
        <v>2289</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x14ac:dyDescent="0.2">
      <c r="A41" s="172"/>
      <c r="B41" s="208" t="s">
        <v>48</v>
      </c>
      <c r="C41" s="878" t="s">
        <v>278</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x14ac:dyDescent="0.2">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2391</v>
      </c>
      <c r="AN42" s="793"/>
      <c r="AO42" s="793"/>
      <c r="AP42" s="793"/>
      <c r="AQ42" s="793"/>
      <c r="AR42" s="793"/>
      <c r="AS42" s="793"/>
      <c r="AT42" s="793"/>
      <c r="AU42" s="793"/>
      <c r="AV42" s="793"/>
      <c r="AW42" s="793"/>
      <c r="AX42" s="793"/>
      <c r="AY42" s="794"/>
    </row>
    <row r="43" spans="1:51" ht="21.75" customHeight="1" thickBot="1" x14ac:dyDescent="0.2">
      <c r="A43" s="172"/>
      <c r="B43" s="1167" t="s">
        <v>257</v>
      </c>
      <c r="C43" s="1168"/>
      <c r="D43" s="1168"/>
      <c r="E43" s="1168"/>
      <c r="F43" s="1168"/>
      <c r="G43" s="1168"/>
      <c r="H43" s="1168"/>
      <c r="I43" s="1168"/>
      <c r="J43" s="1168"/>
      <c r="K43" s="1168"/>
      <c r="L43" s="1168"/>
      <c r="M43" s="1168"/>
      <c r="N43" s="1169"/>
      <c r="O43" s="1158" t="s">
        <v>19</v>
      </c>
      <c r="P43" s="1159"/>
      <c r="Q43" s="1109">
        <v>6</v>
      </c>
      <c r="R43" s="1109"/>
      <c r="S43" s="213" t="s">
        <v>10</v>
      </c>
      <c r="T43" s="1110">
        <v>6</v>
      </c>
      <c r="U43" s="1111"/>
      <c r="V43" s="214" t="s">
        <v>11</v>
      </c>
      <c r="W43" s="1123" t="s">
        <v>12</v>
      </c>
      <c r="X43" s="1123"/>
      <c r="Y43" s="1123" t="s">
        <v>19</v>
      </c>
      <c r="Z43" s="1166"/>
      <c r="AA43" s="1110">
        <v>7</v>
      </c>
      <c r="AB43" s="1111"/>
      <c r="AC43" s="215" t="s">
        <v>10</v>
      </c>
      <c r="AD43" s="1110">
        <v>5</v>
      </c>
      <c r="AE43" s="1111"/>
      <c r="AF43" s="214" t="s">
        <v>11</v>
      </c>
      <c r="AG43" s="214" t="s">
        <v>84</v>
      </c>
      <c r="AH43" s="214">
        <f>IF(Q43&gt;=1,(AA43*12+AD43)-(Q43*12+T43)+1,"")</f>
        <v>12</v>
      </c>
      <c r="AI43" s="1123" t="s">
        <v>85</v>
      </c>
      <c r="AJ43" s="1123"/>
      <c r="AK43" s="216" t="s">
        <v>39</v>
      </c>
      <c r="AL43" s="172"/>
      <c r="AM43" s="205"/>
      <c r="AX43" s="210"/>
    </row>
    <row r="44" spans="1:51" s="183" customFormat="1" ht="25.5" customHeight="1" thickBot="1" x14ac:dyDescent="0.2">
      <c r="A44" s="182"/>
      <c r="B44" s="1160" t="s">
        <v>258</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2271</v>
      </c>
      <c r="AN44" s="793"/>
      <c r="AO44" s="793"/>
      <c r="AP44" s="793"/>
      <c r="AQ44" s="793"/>
      <c r="AR44" s="793"/>
      <c r="AS44" s="793"/>
      <c r="AT44" s="793"/>
      <c r="AU44" s="793"/>
      <c r="AV44" s="793"/>
      <c r="AW44" s="793"/>
      <c r="AX44" s="793"/>
      <c r="AY44" s="794"/>
    </row>
    <row r="45" spans="1:51" s="183" customFormat="1" ht="18.75" customHeight="1" thickBot="1" x14ac:dyDescent="0.2">
      <c r="A45" s="182"/>
      <c r="B45" s="1011" t="s">
        <v>259</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x14ac:dyDescent="0.15">
      <c r="A46" s="182"/>
      <c r="B46" s="1013"/>
      <c r="C46" s="827"/>
      <c r="D46" s="827"/>
      <c r="E46" s="827"/>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2271</v>
      </c>
      <c r="AN46" s="1173"/>
      <c r="AO46" s="1173"/>
      <c r="AP46" s="1173"/>
      <c r="AQ46" s="1173"/>
      <c r="AR46" s="1173"/>
      <c r="AS46" s="1173"/>
      <c r="AT46" s="1173"/>
      <c r="AU46" s="1173"/>
      <c r="AV46" s="1173"/>
      <c r="AW46" s="1173"/>
      <c r="AX46" s="1173"/>
      <c r="AY46" s="1174"/>
    </row>
    <row r="47" spans="1:51" s="183" customFormat="1" ht="19.5" customHeight="1" thickBot="1" x14ac:dyDescent="0.2">
      <c r="A47" s="182"/>
      <c r="B47" s="1013"/>
      <c r="C47" s="827"/>
      <c r="D47" s="827"/>
      <c r="E47" s="827"/>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x14ac:dyDescent="0.15">
      <c r="A48" s="182"/>
      <c r="B48" s="1013"/>
      <c r="C48" s="827"/>
      <c r="D48" s="827"/>
      <c r="E48" s="827"/>
      <c r="F48" s="1024" t="s">
        <v>2124</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x14ac:dyDescent="0.15">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2323</v>
      </c>
      <c r="AR49" s="170" t="b">
        <v>0</v>
      </c>
      <c r="AS49" s="802" t="s">
        <v>2324</v>
      </c>
      <c r="AT49" s="802"/>
    </row>
    <row r="50" spans="1:55" s="183" customFormat="1" ht="18" customHeight="1" x14ac:dyDescent="0.15">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2318</v>
      </c>
      <c r="AO50" s="802"/>
      <c r="AP50" s="802"/>
      <c r="AR50" s="170" t="b">
        <v>1</v>
      </c>
      <c r="AS50" s="802" t="s">
        <v>2325</v>
      </c>
      <c r="AT50" s="802"/>
    </row>
    <row r="51" spans="1:55" s="183" customFormat="1" ht="18" customHeight="1" x14ac:dyDescent="0.15">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2319</v>
      </c>
      <c r="AO51" s="802"/>
      <c r="AP51" s="802"/>
      <c r="AR51" s="170" t="b">
        <v>0</v>
      </c>
      <c r="AS51" s="802" t="s">
        <v>2322</v>
      </c>
      <c r="AT51" s="802"/>
    </row>
    <row r="52" spans="1:55" s="183" customFormat="1" ht="18" customHeight="1" x14ac:dyDescent="0.15">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1</v>
      </c>
      <c r="AN52" s="802" t="s">
        <v>2320</v>
      </c>
      <c r="AO52" s="802"/>
      <c r="AP52" s="802"/>
      <c r="AR52" s="170" t="b">
        <v>1</v>
      </c>
      <c r="AS52" s="802" t="s">
        <v>2326</v>
      </c>
      <c r="AT52" s="802"/>
    </row>
    <row r="53" spans="1:55" s="183" customFormat="1" ht="18.75" customHeight="1" x14ac:dyDescent="0.15">
      <c r="A53" s="182"/>
      <c r="B53" s="1013"/>
      <c r="C53" s="827"/>
      <c r="D53" s="827"/>
      <c r="E53" s="827"/>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02" t="s">
        <v>2321</v>
      </c>
      <c r="AO53" s="802"/>
      <c r="AP53" s="802"/>
      <c r="AQ53" s="175"/>
      <c r="AR53" s="170" t="b">
        <v>0</v>
      </c>
      <c r="AS53" s="802" t="s">
        <v>2327</v>
      </c>
      <c r="AT53" s="802"/>
      <c r="AV53" s="175"/>
      <c r="BC53" s="175"/>
    </row>
    <row r="54" spans="1:55" ht="18.75" customHeight="1" x14ac:dyDescent="0.15">
      <c r="A54" s="172"/>
      <c r="B54" s="1014"/>
      <c r="C54" s="1015"/>
      <c r="D54" s="1015"/>
      <c r="E54" s="1015"/>
      <c r="F54" s="235" t="s">
        <v>86</v>
      </c>
      <c r="G54" s="236"/>
      <c r="H54" s="236"/>
      <c r="I54" s="236"/>
      <c r="J54" s="236"/>
      <c r="K54" s="236"/>
      <c r="L54" s="236"/>
      <c r="M54" s="1016" t="s">
        <v>276</v>
      </c>
      <c r="N54" s="804"/>
      <c r="O54" s="804"/>
      <c r="P54" s="804">
        <v>30</v>
      </c>
      <c r="Q54" s="804"/>
      <c r="R54" s="231" t="s">
        <v>4</v>
      </c>
      <c r="S54" s="804">
        <v>4</v>
      </c>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2322</v>
      </c>
      <c r="AO54" s="802"/>
      <c r="AP54" s="802"/>
      <c r="AR54" s="170" t="b">
        <v>1</v>
      </c>
      <c r="AS54" s="802" t="s">
        <v>2328</v>
      </c>
      <c r="AT54" s="802"/>
    </row>
    <row r="55" spans="1:55" ht="24.75" customHeight="1" x14ac:dyDescent="0.15">
      <c r="A55" s="172"/>
      <c r="B55" s="1068" t="s">
        <v>262</v>
      </c>
      <c r="C55" s="1069"/>
      <c r="D55" s="1069"/>
      <c r="E55" s="1070"/>
      <c r="F55" s="870"/>
      <c r="G55" s="872" t="s">
        <v>260</v>
      </c>
      <c r="H55" s="873"/>
      <c r="I55" s="874"/>
      <c r="J55" s="872" t="s">
        <v>261</v>
      </c>
      <c r="K55" s="873"/>
      <c r="L55" s="873"/>
      <c r="M55" s="1062"/>
      <c r="N55" s="1064" t="s">
        <v>2408</v>
      </c>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x14ac:dyDescent="0.2">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x14ac:dyDescent="0.15">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x14ac:dyDescent="0.15">
      <c r="A58" s="172"/>
      <c r="B58" s="1054" t="s">
        <v>2143</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x14ac:dyDescent="0.2">
      <c r="A59" s="172"/>
      <c r="B59" s="879" t="s">
        <v>2315</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x14ac:dyDescent="0.15">
      <c r="A60" s="172"/>
      <c r="B60" s="242" t="s">
        <v>8</v>
      </c>
      <c r="C60" s="1201" t="s">
        <v>2194</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15763120</v>
      </c>
      <c r="U60" s="1208"/>
      <c r="V60" s="1208"/>
      <c r="W60" s="1208"/>
      <c r="X60" s="1208"/>
      <c r="Y60" s="1209"/>
      <c r="Z60" s="202" t="s">
        <v>1</v>
      </c>
      <c r="AA60" s="191" t="s">
        <v>167</v>
      </c>
      <c r="AB60" s="1055" t="str">
        <f>IFERROR(IF(T61&gt;=T60,"○","×"),"")</f>
        <v>×</v>
      </c>
      <c r="AC60" s="243"/>
      <c r="AD60" s="244"/>
      <c r="AE60" s="244"/>
      <c r="AF60" s="244"/>
      <c r="AG60" s="244"/>
      <c r="AH60" s="244"/>
      <c r="AI60" s="244"/>
      <c r="AJ60" s="244"/>
      <c r="AK60" s="244"/>
      <c r="AL60" s="172"/>
      <c r="AM60" s="796" t="s">
        <v>2316</v>
      </c>
      <c r="AN60" s="797"/>
      <c r="AO60" s="797"/>
      <c r="AP60" s="797"/>
      <c r="AQ60" s="797"/>
      <c r="AR60" s="797"/>
      <c r="AS60" s="797"/>
      <c r="AT60" s="797"/>
      <c r="AU60" s="797"/>
      <c r="AV60" s="797"/>
      <c r="AW60" s="797"/>
      <c r="AX60" s="797"/>
      <c r="AY60" s="798"/>
    </row>
    <row r="61" spans="1:55" ht="27" customHeight="1" thickBot="1" x14ac:dyDescent="0.2">
      <c r="A61" s="172"/>
      <c r="B61" s="242" t="s">
        <v>9</v>
      </c>
      <c r="C61" s="1204" t="s">
        <v>2123</v>
      </c>
      <c r="D61" s="1205"/>
      <c r="E61" s="1205"/>
      <c r="F61" s="1205"/>
      <c r="G61" s="1205"/>
      <c r="H61" s="1205"/>
      <c r="I61" s="1205"/>
      <c r="J61" s="1205"/>
      <c r="K61" s="1205"/>
      <c r="L61" s="1205"/>
      <c r="M61" s="1205"/>
      <c r="N61" s="1205"/>
      <c r="O61" s="1205"/>
      <c r="P61" s="1205"/>
      <c r="Q61" s="1205"/>
      <c r="R61" s="1205"/>
      <c r="S61" s="1206"/>
      <c r="T61" s="1210">
        <v>10000000</v>
      </c>
      <c r="U61" s="1211"/>
      <c r="V61" s="1211"/>
      <c r="W61" s="1211"/>
      <c r="X61" s="1211"/>
      <c r="Y61" s="1212"/>
      <c r="Z61" s="193" t="s">
        <v>1</v>
      </c>
      <c r="AA61" s="191" t="s">
        <v>167</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x14ac:dyDescent="0.15">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x14ac:dyDescent="0.1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x14ac:dyDescent="0.15">
      <c r="A64" s="172"/>
      <c r="B64" s="208" t="s">
        <v>48</v>
      </c>
      <c r="C64" s="878" t="s">
        <v>2398</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x14ac:dyDescent="0.15">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x14ac:dyDescent="0.2">
      <c r="A66" s="172"/>
      <c r="B66" s="1074" t="s">
        <v>2369</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x14ac:dyDescent="0.2">
      <c r="A67" s="172"/>
      <c r="B67" s="1057" t="s">
        <v>277</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49" t="s">
        <v>1</v>
      </c>
      <c r="Z67" s="250" t="s">
        <v>2335</v>
      </c>
      <c r="AA67" s="251"/>
      <c r="AB67" s="172"/>
      <c r="AC67" s="172"/>
      <c r="AD67" s="172"/>
      <c r="AE67" s="172"/>
      <c r="AF67" s="172"/>
      <c r="AG67" s="172" t="s">
        <v>167</v>
      </c>
      <c r="AH67" s="252" t="str">
        <f>IF(T68&lt;T67,"×","")</f>
        <v/>
      </c>
      <c r="AI67" s="172"/>
      <c r="AJ67" s="172"/>
      <c r="AK67" s="172"/>
      <c r="AL67" s="172"/>
      <c r="AM67" s="784" t="s">
        <v>2399</v>
      </c>
      <c r="AN67" s="785"/>
      <c r="AO67" s="785"/>
      <c r="AP67" s="785"/>
      <c r="AQ67" s="785"/>
      <c r="AR67" s="785"/>
      <c r="AS67" s="785"/>
      <c r="AT67" s="785"/>
      <c r="AU67" s="785"/>
      <c r="AV67" s="785"/>
      <c r="AW67" s="785"/>
      <c r="AX67" s="785"/>
      <c r="AY67" s="786"/>
    </row>
    <row r="68" spans="1:74" ht="23.25" customHeight="1" thickBot="1" x14ac:dyDescent="0.2">
      <c r="A68" s="172"/>
      <c r="B68" s="1035" t="s">
        <v>2393</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53" t="s">
        <v>1</v>
      </c>
      <c r="Z68" s="172"/>
      <c r="AA68" s="254" t="s">
        <v>24</v>
      </c>
      <c r="AB68" s="843">
        <f>IFERROR(T69/T67*100,0)</f>
        <v>79.361292527671779</v>
      </c>
      <c r="AC68" s="844"/>
      <c r="AD68" s="845"/>
      <c r="AE68" s="255" t="s">
        <v>138</v>
      </c>
      <c r="AF68" s="255" t="s">
        <v>25</v>
      </c>
      <c r="AG68" s="172" t="s">
        <v>252</v>
      </c>
      <c r="AH68" s="200" t="str">
        <f>IF(T67=0,"",(IF(AB68&gt;=200/3,"○","×")))</f>
        <v>○</v>
      </c>
      <c r="AI68" s="238"/>
      <c r="AJ68" s="238"/>
      <c r="AK68" s="238"/>
      <c r="AL68" s="172"/>
      <c r="AM68" s="784" t="s">
        <v>2371</v>
      </c>
      <c r="AN68" s="785"/>
      <c r="AO68" s="785"/>
      <c r="AP68" s="785"/>
      <c r="AQ68" s="785"/>
      <c r="AR68" s="785"/>
      <c r="AS68" s="785"/>
      <c r="AT68" s="785"/>
      <c r="AU68" s="785"/>
      <c r="AV68" s="785"/>
      <c r="AW68" s="785"/>
      <c r="AX68" s="785"/>
      <c r="AY68" s="786"/>
    </row>
    <row r="69" spans="1:74" ht="19.5" customHeight="1" thickBot="1" x14ac:dyDescent="0.2">
      <c r="A69" s="172"/>
      <c r="B69" s="256"/>
      <c r="C69" s="1033" t="s">
        <v>2395</v>
      </c>
      <c r="D69" s="1033"/>
      <c r="E69" s="1033"/>
      <c r="F69" s="1033"/>
      <c r="G69" s="1033"/>
      <c r="H69" s="1033"/>
      <c r="I69" s="1033"/>
      <c r="J69" s="1033"/>
      <c r="K69" s="1033"/>
      <c r="L69" s="1033"/>
      <c r="M69" s="1033"/>
      <c r="N69" s="1033"/>
      <c r="O69" s="1033"/>
      <c r="P69" s="1033"/>
      <c r="Q69" s="1033"/>
      <c r="R69" s="1033"/>
      <c r="S69" s="1033"/>
      <c r="T69" s="1179">
        <v>3260000</v>
      </c>
      <c r="U69" s="1180"/>
      <c r="V69" s="1180"/>
      <c r="W69" s="1180"/>
      <c r="X69" s="1181"/>
      <c r="Y69" s="257" t="s">
        <v>1</v>
      </c>
      <c r="Z69" s="258" t="s">
        <v>2335</v>
      </c>
      <c r="AA69" s="147"/>
      <c r="AB69" s="259"/>
      <c r="AC69" s="260"/>
      <c r="AD69" s="261"/>
      <c r="AE69" s="261"/>
      <c r="AF69" s="255"/>
      <c r="AG69" s="172"/>
      <c r="AH69" s="172"/>
      <c r="AI69" s="238"/>
      <c r="AJ69" s="172"/>
      <c r="AK69" s="238"/>
      <c r="AL69" s="238"/>
    </row>
    <row r="70" spans="1:74" ht="16.5" customHeight="1" x14ac:dyDescent="0.15">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326000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x14ac:dyDescent="0.1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x14ac:dyDescent="0.15">
      <c r="A72" s="172"/>
      <c r="B72" s="1184" t="s">
        <v>2262</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x14ac:dyDescent="0.15">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x14ac:dyDescent="0.2">
      <c r="A74" s="207"/>
      <c r="B74" s="207"/>
      <c r="C74" s="178" t="s">
        <v>263</v>
      </c>
      <c r="D74" s="904" t="s">
        <v>2394</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1</v>
      </c>
      <c r="AN74" s="802" t="s">
        <v>2329</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x14ac:dyDescent="0.2">
      <c r="A75" s="207"/>
      <c r="B75" s="207"/>
      <c r="C75" s="1058"/>
      <c r="D75" s="1059"/>
      <c r="E75" s="1060" t="s">
        <v>2362</v>
      </c>
      <c r="F75" s="1060"/>
      <c r="G75" s="1060"/>
      <c r="H75" s="1060"/>
      <c r="I75" s="1060"/>
      <c r="J75" s="1060"/>
      <c r="K75" s="1060"/>
      <c r="L75" s="1060"/>
      <c r="M75" s="1060"/>
      <c r="N75" s="1060"/>
      <c r="O75" s="1060"/>
      <c r="P75" s="1060"/>
      <c r="Q75" s="1060"/>
      <c r="R75" s="1060"/>
      <c r="S75" s="1060"/>
      <c r="T75" s="1060"/>
      <c r="U75" s="1060"/>
      <c r="V75" s="1060"/>
      <c r="W75" s="1060"/>
      <c r="X75" s="1061"/>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4" t="s">
        <v>2264</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x14ac:dyDescent="0.15">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x14ac:dyDescent="0.1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x14ac:dyDescent="0.2">
      <c r="A78" s="207"/>
      <c r="B78" s="207"/>
      <c r="C78" s="270" t="s">
        <v>263</v>
      </c>
      <c r="D78" s="878" t="s">
        <v>2361</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x14ac:dyDescent="0.15">
      <c r="A79" s="172"/>
      <c r="B79" s="271"/>
      <c r="C79" s="788" t="s">
        <v>2186</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72" t="s">
        <v>1</v>
      </c>
      <c r="AA79" s="191" t="s">
        <v>167</v>
      </c>
      <c r="AB79" s="841"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x14ac:dyDescent="0.2">
      <c r="A80" s="172"/>
      <c r="B80" s="271"/>
      <c r="C80" s="1185" t="s">
        <v>2158</v>
      </c>
      <c r="D80" s="1185"/>
      <c r="E80" s="1185"/>
      <c r="F80" s="1185"/>
      <c r="G80" s="1185"/>
      <c r="H80" s="1185"/>
      <c r="I80" s="1185"/>
      <c r="J80" s="1185"/>
      <c r="K80" s="1185"/>
      <c r="L80" s="1185"/>
      <c r="M80" s="1185"/>
      <c r="N80" s="1185"/>
      <c r="O80" s="1185"/>
      <c r="P80" s="1185"/>
      <c r="Q80" s="1185"/>
      <c r="R80" s="1185"/>
      <c r="S80" s="1185"/>
      <c r="T80" s="1186"/>
      <c r="U80" s="966">
        <f>U81+U86</f>
        <v>186000</v>
      </c>
      <c r="V80" s="967"/>
      <c r="W80" s="967"/>
      <c r="X80" s="967"/>
      <c r="Y80" s="967"/>
      <c r="Z80" s="249" t="s">
        <v>1</v>
      </c>
      <c r="AA80" s="191" t="s">
        <v>252</v>
      </c>
      <c r="AB80" s="842"/>
      <c r="AC80" s="191"/>
      <c r="AD80" s="191"/>
      <c r="AE80" s="191"/>
      <c r="AF80" s="191"/>
      <c r="AG80" s="191"/>
      <c r="AH80" s="238"/>
      <c r="AI80" s="238"/>
      <c r="AJ80" s="238"/>
      <c r="AK80" s="238"/>
      <c r="AL80" s="238"/>
      <c r="AM80" s="273"/>
    </row>
    <row r="81" spans="1:51" ht="9.75" customHeight="1" thickBot="1" x14ac:dyDescent="0.2">
      <c r="A81" s="172"/>
      <c r="B81" s="271"/>
      <c r="C81" s="968" t="s">
        <v>166</v>
      </c>
      <c r="D81" s="969"/>
      <c r="E81" s="895" t="s">
        <v>2159</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167</v>
      </c>
      <c r="AB81" s="172"/>
      <c r="AC81" s="255"/>
      <c r="AD81" s="274"/>
      <c r="AE81" s="274"/>
      <c r="AF81" s="255"/>
      <c r="AG81" s="172"/>
      <c r="AH81" s="238"/>
      <c r="AI81" s="172"/>
      <c r="AJ81" s="238"/>
      <c r="AK81" s="172"/>
      <c r="AL81" s="238"/>
      <c r="AM81" s="273"/>
    </row>
    <row r="82" spans="1:51" ht="9.75" customHeight="1" thickBot="1" x14ac:dyDescent="0.2">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2317</v>
      </c>
      <c r="AC82" s="862">
        <f>IFERROR(U83/U81*100,0)</f>
        <v>73.529411764705884</v>
      </c>
      <c r="AD82" s="863"/>
      <c r="AE82" s="864"/>
      <c r="AF82" s="860" t="s">
        <v>138</v>
      </c>
      <c r="AG82" s="860" t="s">
        <v>25</v>
      </c>
      <c r="AH82" s="861" t="s">
        <v>167</v>
      </c>
      <c r="AI82" s="841" t="str">
        <f>IF('別紙様式2-2（４・５月分）'!AV7="新規ベア加算なし","",IF(U81=0,"",IF(AND(AC82&gt;=200/3,AC82&lt;=100),"○","×")))</f>
        <v>○</v>
      </c>
      <c r="AJ82" s="238"/>
      <c r="AK82" s="172"/>
      <c r="AL82" s="238"/>
      <c r="AM82" s="1192" t="s">
        <v>2400</v>
      </c>
      <c r="AN82" s="1193"/>
      <c r="AO82" s="1193"/>
      <c r="AP82" s="1193"/>
      <c r="AQ82" s="1193"/>
      <c r="AR82" s="1193"/>
      <c r="AS82" s="1193"/>
      <c r="AT82" s="1193"/>
      <c r="AU82" s="1193"/>
      <c r="AV82" s="1193"/>
      <c r="AW82" s="1193"/>
      <c r="AX82" s="1193"/>
      <c r="AY82" s="1194"/>
    </row>
    <row r="83" spans="1:51" ht="9.75" customHeight="1" thickBot="1" x14ac:dyDescent="0.2">
      <c r="A83" s="172"/>
      <c r="B83" s="271"/>
      <c r="C83" s="968"/>
      <c r="D83" s="969"/>
      <c r="E83" s="227"/>
      <c r="F83" s="901" t="s">
        <v>2396</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167</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x14ac:dyDescent="0.2">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x14ac:dyDescent="0.2">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50000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x14ac:dyDescent="0.2">
      <c r="A86" s="172"/>
      <c r="B86" s="271"/>
      <c r="C86" s="1134" t="s">
        <v>251</v>
      </c>
      <c r="D86" s="1135"/>
      <c r="E86" s="895" t="s">
        <v>2160</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167</v>
      </c>
      <c r="AB86" s="259"/>
      <c r="AC86" s="172"/>
      <c r="AD86" s="255"/>
      <c r="AE86" s="274"/>
      <c r="AF86" s="274"/>
      <c r="AG86" s="255"/>
      <c r="AH86" s="172"/>
      <c r="AI86" s="172"/>
      <c r="AJ86" s="238"/>
      <c r="AK86" s="238"/>
      <c r="AL86" s="238"/>
      <c r="AM86" s="273"/>
    </row>
    <row r="87" spans="1:51" ht="9.75" customHeight="1" thickBot="1" x14ac:dyDescent="0.2">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2317</v>
      </c>
      <c r="AC87" s="862">
        <f>IFERROR(U88/U86*100,0)</f>
        <v>80</v>
      </c>
      <c r="AD87" s="863"/>
      <c r="AE87" s="864"/>
      <c r="AF87" s="860" t="s">
        <v>138</v>
      </c>
      <c r="AG87" s="860" t="s">
        <v>25</v>
      </c>
      <c r="AH87" s="861" t="s">
        <v>167</v>
      </c>
      <c r="AI87" s="841" t="str">
        <f>IF('別紙様式2-2（４・５月分）'!AV7="新規ベア加算なし","",IF(U86=0,"",IF(AND(AC87&gt;=200/3,AC87&lt;=100),"○","×")))</f>
        <v>○</v>
      </c>
      <c r="AJ87" s="238"/>
      <c r="AK87" s="238"/>
      <c r="AL87" s="238"/>
      <c r="AM87" s="1192" t="s">
        <v>2401</v>
      </c>
      <c r="AN87" s="1193"/>
      <c r="AO87" s="1193"/>
      <c r="AP87" s="1193"/>
      <c r="AQ87" s="1193"/>
      <c r="AR87" s="1193"/>
      <c r="AS87" s="1193"/>
      <c r="AT87" s="1193"/>
      <c r="AU87" s="1193"/>
      <c r="AV87" s="1193"/>
      <c r="AW87" s="1193"/>
      <c r="AX87" s="1193"/>
      <c r="AY87" s="1194"/>
    </row>
    <row r="88" spans="1:51" ht="9.75" customHeight="1" thickBot="1" x14ac:dyDescent="0.2">
      <c r="A88" s="172"/>
      <c r="B88" s="271"/>
      <c r="C88" s="1136"/>
      <c r="D88" s="969"/>
      <c r="E88" s="278"/>
      <c r="F88" s="901" t="s">
        <v>2397</v>
      </c>
      <c r="G88" s="902"/>
      <c r="H88" s="902"/>
      <c r="I88" s="902"/>
      <c r="J88" s="902"/>
      <c r="K88" s="902"/>
      <c r="L88" s="902"/>
      <c r="M88" s="902"/>
      <c r="N88" s="902"/>
      <c r="O88" s="902"/>
      <c r="P88" s="902"/>
      <c r="Q88" s="902"/>
      <c r="R88" s="902"/>
      <c r="S88" s="902"/>
      <c r="T88" s="902"/>
      <c r="U88" s="913">
        <v>40000</v>
      </c>
      <c r="V88" s="914"/>
      <c r="W88" s="914"/>
      <c r="X88" s="914"/>
      <c r="Y88" s="915"/>
      <c r="Z88" s="1213" t="s">
        <v>1</v>
      </c>
      <c r="AA88" s="964" t="s">
        <v>167</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x14ac:dyDescent="0.2">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x14ac:dyDescent="0.15">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20000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x14ac:dyDescent="0.15">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x14ac:dyDescent="0.2">
      <c r="A92" s="283"/>
      <c r="B92" s="1128" t="s">
        <v>264</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x14ac:dyDescent="0.2">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IF(OR('別紙様式2-2（４・５月分）'!AR8="処遇加算Ⅰ・Ⅱあり",'別紙様式2-3（６月以降分）'!BC6="旧処遇加算Ⅰ・Ⅱ相当あり"),"該当","")</f>
        <v>該当</v>
      </c>
      <c r="AJ93" s="1151"/>
      <c r="AK93" s="1152"/>
      <c r="AL93" s="182"/>
      <c r="AM93" s="175"/>
    </row>
    <row r="94" spans="1:51" s="183" customFormat="1" ht="2.25" customHeight="1" thickBot="1" x14ac:dyDescent="0.2">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x14ac:dyDescent="0.2">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IF(AND('別紙様式2-2（４・５月分）'!AR8="処遇加算Ⅰ・Ⅱなし",'別紙様式2-3（６月以降分）'!BC6="旧処遇加算Ⅰ・Ⅱ相当なし"),"該当","")</f>
        <v/>
      </c>
      <c r="AJ95" s="1151"/>
      <c r="AK95" s="1152"/>
      <c r="AL95" s="182"/>
      <c r="AM95" s="175"/>
    </row>
    <row r="96" spans="1:51" s="183" customFormat="1" ht="5.25" customHeight="1" x14ac:dyDescent="0.15">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x14ac:dyDescent="0.2">
      <c r="A97" s="207"/>
      <c r="B97" s="207"/>
      <c r="C97" s="965" t="s">
        <v>279</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x14ac:dyDescent="0.2">
      <c r="A98" s="182"/>
      <c r="B98" s="182"/>
      <c r="C98" s="924"/>
      <c r="D98" s="925"/>
      <c r="E98" s="977" t="s">
        <v>266</v>
      </c>
      <c r="F98" s="977"/>
      <c r="G98" s="977"/>
      <c r="H98" s="977"/>
      <c r="I98" s="977"/>
      <c r="J98" s="977"/>
      <c r="K98" s="977"/>
      <c r="L98" s="977"/>
      <c r="M98" s="977"/>
      <c r="N98" s="977"/>
      <c r="O98" s="977"/>
      <c r="P98" s="977"/>
      <c r="Q98" s="977"/>
      <c r="R98" s="978"/>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x14ac:dyDescent="0.15">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2329</v>
      </c>
      <c r="AO99" s="802"/>
      <c r="AP99" s="802"/>
    </row>
    <row r="100" spans="1:51" s="183" customFormat="1" ht="16.5" customHeight="1" x14ac:dyDescent="0.15">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02" t="s">
        <v>2331</v>
      </c>
      <c r="AO100" s="802"/>
      <c r="AP100" s="802"/>
    </row>
    <row r="101" spans="1:51" s="183" customFormat="1" ht="16.5" customHeight="1" x14ac:dyDescent="0.15">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x14ac:dyDescent="0.2">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x14ac:dyDescent="0.2">
      <c r="A103" s="182"/>
      <c r="B103" s="295"/>
      <c r="C103" s="821" t="s">
        <v>2132</v>
      </c>
      <c r="D103" s="821"/>
      <c r="E103" s="821"/>
      <c r="F103" s="821"/>
      <c r="G103" s="821"/>
      <c r="H103" s="821"/>
      <c r="I103" s="821"/>
      <c r="J103" s="821"/>
      <c r="K103" s="821"/>
      <c r="L103" s="241"/>
      <c r="M103" s="924"/>
      <c r="N103" s="925"/>
      <c r="O103" s="1137" t="s">
        <v>2120</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2270</v>
      </c>
      <c r="AN103" s="846"/>
      <c r="AO103" s="846"/>
      <c r="AP103" s="846"/>
      <c r="AQ103" s="846"/>
      <c r="AR103" s="846"/>
      <c r="AS103" s="846"/>
      <c r="AT103" s="846"/>
      <c r="AU103" s="846"/>
      <c r="AV103" s="846"/>
      <c r="AW103" s="846"/>
      <c r="AX103" s="846"/>
      <c r="AY103" s="847"/>
    </row>
    <row r="104" spans="1:51" s="183" customFormat="1" ht="8.25" customHeight="1" x14ac:dyDescent="0.15">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x14ac:dyDescent="0.2">
      <c r="A105" s="182"/>
      <c r="B105" s="182"/>
      <c r="C105" s="965" t="s">
        <v>267</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x14ac:dyDescent="0.2">
      <c r="A106" s="182"/>
      <c r="B106" s="314"/>
      <c r="C106" s="924"/>
      <c r="D106" s="925"/>
      <c r="E106" s="977" t="s">
        <v>269</v>
      </c>
      <c r="F106" s="977"/>
      <c r="G106" s="977"/>
      <c r="H106" s="977"/>
      <c r="I106" s="977"/>
      <c r="J106" s="977"/>
      <c r="K106" s="977"/>
      <c r="L106" s="977"/>
      <c r="M106" s="977"/>
      <c r="N106" s="977"/>
      <c r="O106" s="977"/>
      <c r="P106" s="977"/>
      <c r="Q106" s="977"/>
      <c r="R106" s="978"/>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x14ac:dyDescent="0.2">
      <c r="A107" s="182"/>
      <c r="B107" s="817"/>
      <c r="C107" s="296" t="s">
        <v>33</v>
      </c>
      <c r="D107" s="825" t="s">
        <v>273</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2329</v>
      </c>
      <c r="AO107" s="802"/>
      <c r="AP107" s="802"/>
      <c r="AQ107" s="175"/>
      <c r="AR107" s="170" t="b">
        <v>0</v>
      </c>
      <c r="AS107" s="802" t="s">
        <v>2332</v>
      </c>
      <c r="AT107" s="802"/>
      <c r="AU107" s="802"/>
    </row>
    <row r="108" spans="1:51" s="183" customFormat="1" ht="25.5" customHeight="1" thickBot="1" x14ac:dyDescent="0.2">
      <c r="A108" s="182"/>
      <c r="B108" s="817"/>
      <c r="C108" s="922"/>
      <c r="D108" s="945" t="s">
        <v>96</v>
      </c>
      <c r="E108" s="946"/>
      <c r="F108" s="946"/>
      <c r="G108" s="946"/>
      <c r="H108" s="829"/>
      <c r="I108" s="890" t="s">
        <v>97</v>
      </c>
      <c r="J108" s="1008" t="s">
        <v>190</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1</v>
      </c>
      <c r="AN108" s="802" t="s">
        <v>2331</v>
      </c>
      <c r="AO108" s="802"/>
      <c r="AP108" s="802"/>
      <c r="AQ108" s="317"/>
      <c r="AR108" s="170" t="b">
        <v>0</v>
      </c>
      <c r="AS108" s="802" t="s">
        <v>2333</v>
      </c>
      <c r="AT108" s="802"/>
      <c r="AU108" s="802"/>
      <c r="AV108" s="317"/>
      <c r="AW108" s="317"/>
      <c r="AX108" s="317"/>
      <c r="AY108" s="317"/>
    </row>
    <row r="109" spans="1:51" s="183" customFormat="1" ht="33" customHeight="1" thickBot="1" x14ac:dyDescent="0.2">
      <c r="A109" s="182"/>
      <c r="B109" s="817"/>
      <c r="C109" s="922"/>
      <c r="D109" s="947"/>
      <c r="E109" s="948"/>
      <c r="F109" s="948"/>
      <c r="G109" s="948"/>
      <c r="H109" s="830"/>
      <c r="I109" s="891"/>
      <c r="J109" s="812" t="s">
        <v>2427</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2403</v>
      </c>
      <c r="AN109" s="806"/>
      <c r="AO109" s="806"/>
      <c r="AP109" s="806"/>
      <c r="AQ109" s="806"/>
      <c r="AR109" s="806"/>
      <c r="AS109" s="806"/>
      <c r="AT109" s="806"/>
      <c r="AU109" s="806"/>
      <c r="AV109" s="806"/>
      <c r="AW109" s="806"/>
      <c r="AX109" s="806"/>
      <c r="AY109" s="807"/>
    </row>
    <row r="110" spans="1:51" s="183" customFormat="1" ht="19.5" customHeight="1" thickBot="1" x14ac:dyDescent="0.2">
      <c r="A110" s="182"/>
      <c r="B110" s="817"/>
      <c r="C110" s="922"/>
      <c r="D110" s="947"/>
      <c r="E110" s="948"/>
      <c r="F110" s="948"/>
      <c r="G110" s="948"/>
      <c r="H110" s="962"/>
      <c r="I110" s="815" t="s">
        <v>9</v>
      </c>
      <c r="J110" s="318" t="s">
        <v>36</v>
      </c>
      <c r="K110" s="319"/>
      <c r="L110" s="319"/>
      <c r="M110" s="319"/>
      <c r="N110" s="319"/>
      <c r="O110" s="319"/>
      <c r="P110" s="319"/>
      <c r="Q110" s="319"/>
      <c r="R110" s="319"/>
      <c r="S110" s="1052" t="s">
        <v>186</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x14ac:dyDescent="0.2">
      <c r="A111" s="182"/>
      <c r="B111" s="817"/>
      <c r="C111" s="923"/>
      <c r="D111" s="949"/>
      <c r="E111" s="950"/>
      <c r="F111" s="950"/>
      <c r="G111" s="950"/>
      <c r="H111" s="963"/>
      <c r="I111" s="816"/>
      <c r="J111" s="822" t="s">
        <v>2424</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2404</v>
      </c>
      <c r="AN111" s="806"/>
      <c r="AO111" s="806"/>
      <c r="AP111" s="806"/>
      <c r="AQ111" s="806"/>
      <c r="AR111" s="806"/>
      <c r="AS111" s="806"/>
      <c r="AT111" s="806"/>
      <c r="AU111" s="806"/>
      <c r="AV111" s="806"/>
      <c r="AW111" s="806"/>
      <c r="AX111" s="806"/>
      <c r="AY111" s="807"/>
    </row>
    <row r="112" spans="1:51" s="183" customFormat="1" ht="18" customHeight="1" x14ac:dyDescent="0.15">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x14ac:dyDescent="0.2">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x14ac:dyDescent="0.2">
      <c r="A114" s="182"/>
      <c r="B114" s="295"/>
      <c r="C114" s="821" t="s">
        <v>2402</v>
      </c>
      <c r="D114" s="821"/>
      <c r="E114" s="821"/>
      <c r="F114" s="821"/>
      <c r="G114" s="821"/>
      <c r="H114" s="821"/>
      <c r="I114" s="821"/>
      <c r="J114" s="821"/>
      <c r="K114" s="821"/>
      <c r="L114" s="241"/>
      <c r="M114" s="924"/>
      <c r="N114" s="925"/>
      <c r="O114" s="809" t="s">
        <v>2133</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2269</v>
      </c>
      <c r="AN114" s="846"/>
      <c r="AO114" s="846"/>
      <c r="AP114" s="846"/>
      <c r="AQ114" s="846"/>
      <c r="AR114" s="846"/>
      <c r="AS114" s="846"/>
      <c r="AT114" s="846"/>
      <c r="AU114" s="846"/>
      <c r="AV114" s="846"/>
      <c r="AW114" s="846"/>
      <c r="AX114" s="846"/>
      <c r="AY114" s="847"/>
    </row>
    <row r="115" spans="1:51" s="183" customFormat="1" ht="12" customHeight="1" x14ac:dyDescent="0.15">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x14ac:dyDescent="0.15">
      <c r="A116" s="182"/>
      <c r="B116" s="1128" t="s">
        <v>271</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IF(AND('別紙様式2-2（４・５月分）'!AR7="処遇加算Ⅰなし",'別紙様式2-3（６月以降分）'!AZ6="旧処遇加算Ⅰ相当なし"),"記入不要","要記入")</f>
        <v>要記入</v>
      </c>
    </row>
    <row r="117" spans="1:51" s="183" customFormat="1" ht="17.25" customHeight="1" thickBot="1" x14ac:dyDescent="0.2">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02" t="s">
        <v>2332</v>
      </c>
      <c r="AT117" s="802"/>
      <c r="AU117" s="802"/>
    </row>
    <row r="118" spans="1:51" s="183" customFormat="1" ht="20.25" customHeight="1" thickBot="1" x14ac:dyDescent="0.2">
      <c r="A118" s="182"/>
      <c r="B118" s="924"/>
      <c r="C118" s="925"/>
      <c r="D118" s="1182" t="s">
        <v>269</v>
      </c>
      <c r="E118" s="1182"/>
      <c r="F118" s="1182"/>
      <c r="G118" s="1182"/>
      <c r="H118" s="1182"/>
      <c r="I118" s="1182"/>
      <c r="J118" s="1182"/>
      <c r="K118" s="1182"/>
      <c r="L118" s="1182"/>
      <c r="M118" s="1182"/>
      <c r="N118" s="1182"/>
      <c r="O118" s="1182"/>
      <c r="P118" s="1182"/>
      <c r="Q118" s="1183"/>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2329</v>
      </c>
      <c r="AO118" s="802"/>
      <c r="AP118" s="802"/>
      <c r="AR118" s="170" t="b">
        <v>0</v>
      </c>
      <c r="AS118" s="802" t="s">
        <v>2333</v>
      </c>
      <c r="AT118" s="802"/>
      <c r="AU118" s="802"/>
    </row>
    <row r="119" spans="1:51" s="183" customFormat="1" ht="28.5" customHeight="1" thickBot="1" x14ac:dyDescent="0.2">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1</v>
      </c>
      <c r="AN119" s="802" t="s">
        <v>2331</v>
      </c>
      <c r="AO119" s="802"/>
      <c r="AP119" s="802"/>
      <c r="AR119" s="170" t="b">
        <v>0</v>
      </c>
      <c r="AS119" s="802" t="s">
        <v>2334</v>
      </c>
      <c r="AT119" s="802"/>
      <c r="AU119" s="802"/>
    </row>
    <row r="120" spans="1:51" s="183" customFormat="1" ht="25.5" customHeight="1" x14ac:dyDescent="0.15">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2405</v>
      </c>
      <c r="AN120" s="1215"/>
      <c r="AO120" s="1215"/>
      <c r="AP120" s="1215"/>
      <c r="AQ120" s="1215"/>
      <c r="AR120" s="1215"/>
      <c r="AS120" s="1215"/>
      <c r="AT120" s="1215"/>
      <c r="AU120" s="1215"/>
      <c r="AV120" s="1215"/>
      <c r="AW120" s="1215"/>
      <c r="AX120" s="1215"/>
      <c r="AY120" s="1216"/>
    </row>
    <row r="121" spans="1:51" s="183" customFormat="1" ht="33.75" customHeight="1" x14ac:dyDescent="0.15">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x14ac:dyDescent="0.2">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x14ac:dyDescent="0.15">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x14ac:dyDescent="0.2">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x14ac:dyDescent="0.2">
      <c r="A125" s="182"/>
      <c r="B125" s="808" t="s">
        <v>2406</v>
      </c>
      <c r="C125" s="808"/>
      <c r="D125" s="808"/>
      <c r="E125" s="808"/>
      <c r="F125" s="808"/>
      <c r="G125" s="808"/>
      <c r="H125" s="808"/>
      <c r="I125" s="808"/>
      <c r="J125" s="808"/>
      <c r="K125" s="808"/>
      <c r="L125" s="241"/>
      <c r="M125" s="924"/>
      <c r="N125" s="925"/>
      <c r="O125" s="985" t="s">
        <v>2121</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2268</v>
      </c>
      <c r="AN125" s="793"/>
      <c r="AO125" s="793"/>
      <c r="AP125" s="793"/>
      <c r="AQ125" s="793"/>
      <c r="AR125" s="793"/>
      <c r="AS125" s="793"/>
      <c r="AT125" s="793"/>
      <c r="AU125" s="793"/>
      <c r="AV125" s="793"/>
      <c r="AW125" s="793"/>
      <c r="AX125" s="793"/>
      <c r="AY125" s="794"/>
    </row>
    <row r="126" spans="1:51" s="183" customFormat="1" ht="8.25" customHeight="1" x14ac:dyDescent="0.15">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x14ac:dyDescent="0.15">
      <c r="A127" s="182"/>
      <c r="B127" s="1046" t="s">
        <v>270</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x14ac:dyDescent="0.2">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x14ac:dyDescent="0.2">
      <c r="A129" s="172"/>
      <c r="B129" s="976" t="s">
        <v>2134</v>
      </c>
      <c r="C129" s="977"/>
      <c r="D129" s="977"/>
      <c r="E129" s="977"/>
      <c r="F129" s="977"/>
      <c r="G129" s="977"/>
      <c r="H129" s="977"/>
      <c r="I129" s="977"/>
      <c r="J129" s="977"/>
      <c r="K129" s="977"/>
      <c r="L129" s="977"/>
      <c r="M129" s="977"/>
      <c r="N129" s="977"/>
      <c r="O129" s="977"/>
      <c r="P129" s="977"/>
      <c r="Q129" s="978"/>
      <c r="R129" s="341" t="s">
        <v>263</v>
      </c>
      <c r="S129" s="342" t="str">
        <f>'別紙様式2-2（４・５月分）'!AL11</f>
        <v>×</v>
      </c>
      <c r="T129" s="787" t="s">
        <v>2412</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v>
      </c>
      <c r="AX129" s="210"/>
    </row>
    <row r="130" spans="1:52" ht="17.25" customHeight="1" thickBot="1" x14ac:dyDescent="0.2">
      <c r="A130" s="172"/>
      <c r="B130" s="979" t="s">
        <v>2410</v>
      </c>
      <c r="C130" s="980"/>
      <c r="D130" s="980"/>
      <c r="E130" s="980"/>
      <c r="F130" s="980"/>
      <c r="G130" s="980"/>
      <c r="H130" s="980"/>
      <c r="I130" s="980"/>
      <c r="J130" s="980"/>
      <c r="K130" s="980"/>
      <c r="L130" s="980"/>
      <c r="M130" s="980"/>
      <c r="N130" s="980"/>
      <c r="O130" s="980"/>
      <c r="P130" s="980"/>
      <c r="Q130" s="981"/>
      <c r="R130" s="341" t="s">
        <v>263</v>
      </c>
      <c r="S130" s="342" t="str">
        <f>'別紙様式2-3（６月以降分）'!AR11</f>
        <v>○</v>
      </c>
      <c r="T130" s="787" t="s">
        <v>2413</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x14ac:dyDescent="0.2">
      <c r="A131" s="172"/>
      <c r="B131" s="979" t="s">
        <v>2411</v>
      </c>
      <c r="C131" s="980"/>
      <c r="D131" s="980"/>
      <c r="E131" s="980"/>
      <c r="F131" s="980"/>
      <c r="G131" s="980"/>
      <c r="H131" s="980"/>
      <c r="I131" s="980"/>
      <c r="J131" s="980"/>
      <c r="K131" s="980"/>
      <c r="L131" s="980"/>
      <c r="M131" s="980"/>
      <c r="N131" s="980"/>
      <c r="O131" s="980"/>
      <c r="P131" s="980"/>
      <c r="Q131" s="981"/>
      <c r="R131" s="341" t="s">
        <v>263</v>
      </c>
      <c r="S131" s="342" t="str">
        <f>'別紙様式2-4（年度内の区分変更がある場合に記入）'!AR11</f>
        <v/>
      </c>
      <c r="T131" s="787" t="s">
        <v>2414</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x14ac:dyDescent="0.2">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x14ac:dyDescent="0.2">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4" t="s">
        <v>2426</v>
      </c>
      <c r="AN133" s="793"/>
      <c r="AO133" s="793"/>
      <c r="AP133" s="793"/>
      <c r="AQ133" s="793"/>
      <c r="AR133" s="793"/>
      <c r="AS133" s="793"/>
      <c r="AT133" s="793"/>
      <c r="AU133" s="793"/>
      <c r="AV133" s="793"/>
      <c r="AW133" s="793"/>
      <c r="AX133" s="793"/>
      <c r="AY133" s="794"/>
    </row>
    <row r="134" spans="1:52" s="183" customFormat="1" ht="14.25" customHeight="1" x14ac:dyDescent="0.15">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x14ac:dyDescent="0.15">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x14ac:dyDescent="0.15">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x14ac:dyDescent="0.2">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x14ac:dyDescent="0.2">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2407</v>
      </c>
      <c r="AO138" s="806"/>
      <c r="AP138" s="806"/>
      <c r="AQ138" s="806"/>
      <c r="AR138" s="806"/>
      <c r="AS138" s="806"/>
      <c r="AT138" s="806"/>
      <c r="AU138" s="806"/>
      <c r="AV138" s="806"/>
      <c r="AW138" s="806"/>
      <c r="AX138" s="806"/>
      <c r="AY138" s="807"/>
    </row>
    <row r="139" spans="1:52" ht="7.5" customHeight="1" x14ac:dyDescent="0.15">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x14ac:dyDescent="0.15">
      <c r="A140" s="172"/>
      <c r="B140" s="1046" t="s">
        <v>2140</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x14ac:dyDescent="0.2">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x14ac:dyDescent="0.2">
      <c r="A142" s="172"/>
      <c r="B142" s="1189" t="s">
        <v>2136</v>
      </c>
      <c r="C142" s="1185"/>
      <c r="D142" s="1185"/>
      <c r="E142" s="1185"/>
      <c r="F142" s="1185"/>
      <c r="G142" s="1185"/>
      <c r="H142" s="1185"/>
      <c r="I142" s="1185"/>
      <c r="J142" s="1185"/>
      <c r="K142" s="1185"/>
      <c r="L142" s="1185"/>
      <c r="M142" s="1185"/>
      <c r="N142" s="1185"/>
      <c r="O142" s="1185"/>
      <c r="P142" s="1185"/>
      <c r="Q142" s="1186"/>
      <c r="R142" s="341" t="s">
        <v>263</v>
      </c>
      <c r="S142" s="368" t="str">
        <f>IF('別紙様式2-2（４・５月分）'!AM11="未入力あり","×",'別紙様式2-2（４・５月分）'!AM11)</f>
        <v>○</v>
      </c>
      <c r="T142" s="787" t="s">
        <v>2138</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x14ac:dyDescent="0.2">
      <c r="A143" s="172"/>
      <c r="B143" s="818" t="s">
        <v>2137</v>
      </c>
      <c r="C143" s="819"/>
      <c r="D143" s="819"/>
      <c r="E143" s="819"/>
      <c r="F143" s="819"/>
      <c r="G143" s="819"/>
      <c r="H143" s="819"/>
      <c r="I143" s="819"/>
      <c r="J143" s="819"/>
      <c r="K143" s="819"/>
      <c r="L143" s="819"/>
      <c r="M143" s="819"/>
      <c r="N143" s="819"/>
      <c r="O143" s="819"/>
      <c r="P143" s="819"/>
      <c r="Q143" s="820"/>
      <c r="R143" s="341" t="s">
        <v>263</v>
      </c>
      <c r="S143" s="369" t="str">
        <f>IF('別紙様式2-3（６月以降分）'!AS11="未入力あり","×",'別紙様式2-3（６月以降分）'!AS11)</f>
        <v>○</v>
      </c>
      <c r="T143" s="790" t="s">
        <v>2139</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x14ac:dyDescent="0.2">
      <c r="A144" s="172"/>
      <c r="B144" s="818" t="s">
        <v>2336</v>
      </c>
      <c r="C144" s="819"/>
      <c r="D144" s="819"/>
      <c r="E144" s="819"/>
      <c r="F144" s="819"/>
      <c r="G144" s="819"/>
      <c r="H144" s="819"/>
      <c r="I144" s="819"/>
      <c r="J144" s="819"/>
      <c r="K144" s="819"/>
      <c r="L144" s="819"/>
      <c r="M144" s="819"/>
      <c r="N144" s="819"/>
      <c r="O144" s="819"/>
      <c r="P144" s="819"/>
      <c r="Q144" s="820"/>
      <c r="R144" s="341" t="s">
        <v>263</v>
      </c>
      <c r="S144" s="369" t="str">
        <f>IF('別紙様式2-4（年度内の区分変更がある場合に記入）'!AS11="未入力あり","×",'別紙様式2-4（年度内の区分変更がある場合に記入）'!AS11)</f>
        <v/>
      </c>
      <c r="T144" s="790" t="s">
        <v>2337</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x14ac:dyDescent="0.15">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x14ac:dyDescent="0.2">
      <c r="A146" s="283"/>
      <c r="B146" s="1153" t="s">
        <v>272</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x14ac:dyDescent="0.2">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
      </c>
      <c r="AJ147" s="1151"/>
      <c r="AK147" s="1152"/>
      <c r="AL147" s="182"/>
    </row>
    <row r="148" spans="1:51" s="183" customFormat="1" ht="28.5" customHeight="1" x14ac:dyDescent="0.15">
      <c r="A148" s="182"/>
      <c r="B148" s="270" t="s">
        <v>263</v>
      </c>
      <c r="C148" s="1038" t="s">
        <v>2142</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x14ac:dyDescent="0.2">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82"/>
    </row>
    <row r="151" spans="1:51" s="183" customFormat="1" ht="39" customHeight="1" x14ac:dyDescent="0.15">
      <c r="A151" s="182"/>
      <c r="B151" s="270" t="s">
        <v>263</v>
      </c>
      <c r="C151" s="1038" t="s">
        <v>2177</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x14ac:dyDescent="0.2">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x14ac:dyDescent="0.2">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2330</v>
      </c>
      <c r="AN153" s="784" t="s">
        <v>2272</v>
      </c>
      <c r="AO153" s="785"/>
      <c r="AP153" s="785"/>
      <c r="AQ153" s="785"/>
      <c r="AR153" s="785"/>
      <c r="AS153" s="785"/>
      <c r="AT153" s="785"/>
      <c r="AU153" s="785"/>
      <c r="AV153" s="785"/>
      <c r="AW153" s="785"/>
      <c r="AX153" s="785"/>
      <c r="AY153" s="786"/>
    </row>
    <row r="154" spans="1:51" s="183" customFormat="1" ht="14.25" customHeight="1" thickBot="1" x14ac:dyDescent="0.2">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x14ac:dyDescent="0.15">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2273</v>
      </c>
      <c r="AO155" s="797"/>
      <c r="AP155" s="797"/>
      <c r="AQ155" s="797"/>
      <c r="AR155" s="797"/>
      <c r="AS155" s="797"/>
      <c r="AT155" s="797"/>
      <c r="AU155" s="797"/>
      <c r="AV155" s="797"/>
      <c r="AW155" s="797"/>
      <c r="AX155" s="797"/>
      <c r="AY155" s="798"/>
    </row>
    <row r="156" spans="1:51" s="183" customFormat="1" ht="13.5" customHeight="1" thickBot="1" x14ac:dyDescent="0.2">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x14ac:dyDescent="0.15">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1</v>
      </c>
    </row>
    <row r="158" spans="1:51" s="183" customFormat="1" ht="24.75" customHeight="1" thickBot="1" x14ac:dyDescent="0.2">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x14ac:dyDescent="0.15">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2273</v>
      </c>
      <c r="AO159" s="797"/>
      <c r="AP159" s="797"/>
      <c r="AQ159" s="797"/>
      <c r="AR159" s="797"/>
      <c r="AS159" s="797"/>
      <c r="AT159" s="797"/>
      <c r="AU159" s="797"/>
      <c r="AV159" s="797"/>
      <c r="AW159" s="797"/>
      <c r="AX159" s="797"/>
      <c r="AY159" s="798"/>
    </row>
    <row r="160" spans="1:51" s="183" customFormat="1" ht="13.5" customHeight="1" thickBot="1" x14ac:dyDescent="0.2">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x14ac:dyDescent="0.15">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1</v>
      </c>
    </row>
    <row r="162" spans="1:51" s="183" customFormat="1" ht="13.5" customHeight="1" thickBot="1" x14ac:dyDescent="0.2">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x14ac:dyDescent="0.15">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2273</v>
      </c>
      <c r="AO163" s="797"/>
      <c r="AP163" s="797"/>
      <c r="AQ163" s="797"/>
      <c r="AR163" s="797"/>
      <c r="AS163" s="797"/>
      <c r="AT163" s="797"/>
      <c r="AU163" s="797"/>
      <c r="AV163" s="797"/>
      <c r="AW163" s="797"/>
      <c r="AX163" s="797"/>
      <c r="AY163" s="798"/>
    </row>
    <row r="164" spans="1:51" s="183" customFormat="1" ht="13.5" customHeight="1" thickBot="1" x14ac:dyDescent="0.2">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1</v>
      </c>
      <c r="AN164" s="799"/>
      <c r="AO164" s="800"/>
      <c r="AP164" s="800"/>
      <c r="AQ164" s="800"/>
      <c r="AR164" s="800"/>
      <c r="AS164" s="800"/>
      <c r="AT164" s="800"/>
      <c r="AU164" s="800"/>
      <c r="AV164" s="800"/>
      <c r="AW164" s="800"/>
      <c r="AX164" s="800"/>
      <c r="AY164" s="801"/>
    </row>
    <row r="165" spans="1:51" s="183" customFormat="1" ht="13.5" customHeight="1" x14ac:dyDescent="0.15">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1</v>
      </c>
    </row>
    <row r="166" spans="1:51" s="183" customFormat="1" ht="21" customHeight="1" thickBot="1" x14ac:dyDescent="0.2">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x14ac:dyDescent="0.15">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2273</v>
      </c>
      <c r="AO167" s="797"/>
      <c r="AP167" s="797"/>
      <c r="AQ167" s="797"/>
      <c r="AR167" s="797"/>
      <c r="AS167" s="797"/>
      <c r="AT167" s="797"/>
      <c r="AU167" s="797"/>
      <c r="AV167" s="797"/>
      <c r="AW167" s="797"/>
      <c r="AX167" s="797"/>
      <c r="AY167" s="798"/>
    </row>
    <row r="168" spans="1:51" s="183" customFormat="1" ht="13.5" customHeight="1" thickBot="1" x14ac:dyDescent="0.2">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1</v>
      </c>
      <c r="AN168" s="799"/>
      <c r="AO168" s="800"/>
      <c r="AP168" s="800"/>
      <c r="AQ168" s="800"/>
      <c r="AR168" s="800"/>
      <c r="AS168" s="800"/>
      <c r="AT168" s="800"/>
      <c r="AU168" s="800"/>
      <c r="AV168" s="800"/>
      <c r="AW168" s="800"/>
      <c r="AX168" s="800"/>
      <c r="AY168" s="801"/>
    </row>
    <row r="169" spans="1:51" s="183" customFormat="1" ht="13.5" customHeight="1" x14ac:dyDescent="0.15">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1</v>
      </c>
    </row>
    <row r="170" spans="1:51" s="183" customFormat="1" ht="13.5" customHeight="1" thickBot="1" x14ac:dyDescent="0.2">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x14ac:dyDescent="0.15">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1</v>
      </c>
      <c r="AN171" s="796" t="s">
        <v>2273</v>
      </c>
      <c r="AO171" s="797"/>
      <c r="AP171" s="797"/>
      <c r="AQ171" s="797"/>
      <c r="AR171" s="797"/>
      <c r="AS171" s="797"/>
      <c r="AT171" s="797"/>
      <c r="AU171" s="797"/>
      <c r="AV171" s="797"/>
      <c r="AW171" s="797"/>
      <c r="AX171" s="797"/>
      <c r="AY171" s="798"/>
    </row>
    <row r="172" spans="1:51" s="183" customFormat="1" ht="13.5" customHeight="1" thickBot="1" x14ac:dyDescent="0.2">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x14ac:dyDescent="0.15">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x14ac:dyDescent="0.2">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x14ac:dyDescent="0.15">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2273</v>
      </c>
      <c r="AO175" s="797"/>
      <c r="AP175" s="797"/>
      <c r="AQ175" s="797"/>
      <c r="AR175" s="797"/>
      <c r="AS175" s="797"/>
      <c r="AT175" s="797"/>
      <c r="AU175" s="797"/>
      <c r="AV175" s="797"/>
      <c r="AW175" s="797"/>
      <c r="AX175" s="797"/>
      <c r="AY175" s="798"/>
    </row>
    <row r="176" spans="1:51" ht="13.5" customHeight="1" thickBot="1" x14ac:dyDescent="0.2">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x14ac:dyDescent="0.2">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1</v>
      </c>
    </row>
    <row r="178" spans="1:55" ht="7.5" customHeight="1" x14ac:dyDescent="0.15">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x14ac:dyDescent="0.2">
      <c r="A179" s="390"/>
      <c r="B179" s="1046" t="s">
        <v>2151</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x14ac:dyDescent="0.2">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x14ac:dyDescent="0.15">
      <c r="A181" s="385"/>
      <c r="B181" s="1018" t="s">
        <v>22</v>
      </c>
      <c r="C181" s="1019"/>
      <c r="D181" s="1019"/>
      <c r="E181" s="1020" t="b">
        <v>0</v>
      </c>
      <c r="F181" s="373"/>
      <c r="G181" s="836" t="s">
        <v>2290</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1</v>
      </c>
      <c r="AN181" s="796" t="s">
        <v>2265</v>
      </c>
      <c r="AO181" s="797"/>
      <c r="AP181" s="797"/>
      <c r="AQ181" s="797"/>
      <c r="AR181" s="797"/>
      <c r="AS181" s="797"/>
      <c r="AT181" s="797"/>
      <c r="AU181" s="797"/>
      <c r="AV181" s="797"/>
      <c r="AW181" s="797"/>
      <c r="AX181" s="797"/>
      <c r="AY181" s="798"/>
    </row>
    <row r="182" spans="1:55" s="389" customFormat="1" ht="18.75" customHeight="1" thickBot="1" x14ac:dyDescent="0.2">
      <c r="A182" s="385"/>
      <c r="B182" s="1021"/>
      <c r="C182" s="1022"/>
      <c r="D182" s="1022"/>
      <c r="E182" s="1023" t="b">
        <v>0</v>
      </c>
      <c r="F182" s="386"/>
      <c r="G182" s="951" t="s">
        <v>2291</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x14ac:dyDescent="0.15">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x14ac:dyDescent="0.15">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x14ac:dyDescent="0.2">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x14ac:dyDescent="0.2">
      <c r="A186" s="182"/>
      <c r="B186" s="838" t="s">
        <v>2248</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2252</v>
      </c>
      <c r="AF186" s="1000"/>
      <c r="AG186" s="1000"/>
      <c r="AH186" s="1000"/>
      <c r="AI186" s="1000"/>
      <c r="AJ186" s="1001"/>
      <c r="AK186" s="371" t="str">
        <f>IF(AND(AM187=TRUE,OR(Q20=0,AM188=TRUE),AM189=TRUE,AM190=TRUE,AM191=TRUE,AM192=TRUE),"○","×")</f>
        <v>○</v>
      </c>
      <c r="AL186" s="172"/>
      <c r="AM186" s="784" t="s">
        <v>2274</v>
      </c>
      <c r="AN186" s="785"/>
      <c r="AO186" s="785"/>
      <c r="AP186" s="785"/>
      <c r="AQ186" s="785"/>
      <c r="AR186" s="785"/>
      <c r="AS186" s="785"/>
      <c r="AT186" s="785"/>
      <c r="AU186" s="785"/>
      <c r="AV186" s="785"/>
      <c r="AW186" s="785"/>
      <c r="AX186" s="785"/>
      <c r="AY186" s="786"/>
    </row>
    <row r="187" spans="1:55" s="183" customFormat="1" ht="26.25" customHeight="1" x14ac:dyDescent="0.15">
      <c r="A187" s="182"/>
      <c r="B187" s="373"/>
      <c r="C187" s="836" t="s">
        <v>2251</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2253</v>
      </c>
      <c r="AF187" s="1003"/>
      <c r="AG187" s="1003"/>
      <c r="AH187" s="1003"/>
      <c r="AI187" s="1003"/>
      <c r="AJ187" s="1003"/>
      <c r="AK187" s="1004"/>
      <c r="AL187" s="172"/>
      <c r="AM187" s="171" t="b">
        <v>1</v>
      </c>
      <c r="AN187" s="317"/>
      <c r="AO187" s="317"/>
      <c r="AP187" s="317"/>
      <c r="AQ187" s="317"/>
      <c r="AR187" s="317"/>
      <c r="AS187" s="317"/>
      <c r="AT187" s="317"/>
      <c r="AU187" s="317"/>
      <c r="AV187" s="317"/>
    </row>
    <row r="188" spans="1:55" s="183" customFormat="1" ht="35.25" customHeight="1" x14ac:dyDescent="0.15">
      <c r="A188" s="182"/>
      <c r="B188" s="382"/>
      <c r="C188" s="834" t="s">
        <v>2261</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2253</v>
      </c>
      <c r="AF188" s="849"/>
      <c r="AG188" s="849"/>
      <c r="AH188" s="849"/>
      <c r="AI188" s="849"/>
      <c r="AJ188" s="849"/>
      <c r="AK188" s="850"/>
      <c r="AL188" s="172"/>
      <c r="AM188" s="170" t="b">
        <v>1</v>
      </c>
      <c r="AN188" s="317"/>
      <c r="AO188" s="317"/>
      <c r="AP188" s="317"/>
      <c r="AQ188" s="317"/>
      <c r="AR188" s="317"/>
      <c r="AS188" s="317"/>
      <c r="AT188" s="317"/>
      <c r="AU188" s="317"/>
      <c r="AV188" s="317"/>
    </row>
    <row r="189" spans="1:55" s="183" customFormat="1" ht="37.5" customHeight="1" x14ac:dyDescent="0.15">
      <c r="A189" s="182"/>
      <c r="B189" s="382"/>
      <c r="C189" s="920" t="s">
        <v>2255</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2254</v>
      </c>
      <c r="AF189" s="849"/>
      <c r="AG189" s="849"/>
      <c r="AH189" s="849"/>
      <c r="AI189" s="849"/>
      <c r="AJ189" s="849"/>
      <c r="AK189" s="850"/>
      <c r="AL189" s="172"/>
      <c r="AM189" s="170" t="b">
        <v>1</v>
      </c>
      <c r="AN189" s="317"/>
      <c r="AO189" s="317"/>
      <c r="AP189" s="317"/>
      <c r="AQ189" s="317"/>
      <c r="AR189" s="317"/>
      <c r="AS189" s="317"/>
      <c r="AT189" s="317"/>
      <c r="AU189" s="317"/>
      <c r="AV189" s="317"/>
    </row>
    <row r="190" spans="1:55" s="183" customFormat="1" ht="23.25" customHeight="1" x14ac:dyDescent="0.15">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1</v>
      </c>
    </row>
    <row r="191" spans="1:55" s="183" customFormat="1" ht="23.25" customHeight="1" x14ac:dyDescent="0.15">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1</v>
      </c>
      <c r="AN191" s="396"/>
      <c r="AO191" s="396"/>
      <c r="AP191" s="396"/>
    </row>
    <row r="192" spans="1:55" s="183" customFormat="1" ht="13.5" customHeight="1" thickBot="1" x14ac:dyDescent="0.2">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1</v>
      </c>
    </row>
    <row r="193" spans="1:55" s="183" customFormat="1" ht="5.25" customHeight="1" x14ac:dyDescent="0.15">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x14ac:dyDescent="0.15">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x14ac:dyDescent="0.2">
      <c r="A195" s="182"/>
      <c r="B195" s="397" t="s">
        <v>2178</v>
      </c>
      <c r="C195" s="1047" t="s">
        <v>2309</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x14ac:dyDescent="0.2">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x14ac:dyDescent="0.15">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x14ac:dyDescent="0.15">
      <c r="A198" s="182"/>
      <c r="B198" s="404"/>
      <c r="C198" s="1190" t="s">
        <v>2266</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x14ac:dyDescent="0.15">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x14ac:dyDescent="0.15">
      <c r="A200" s="182"/>
      <c r="B200" s="406"/>
      <c r="C200" s="407" t="s">
        <v>19</v>
      </c>
      <c r="D200" s="407"/>
      <c r="E200" s="973">
        <v>6</v>
      </c>
      <c r="F200" s="974"/>
      <c r="G200" s="407" t="s">
        <v>4</v>
      </c>
      <c r="H200" s="973" t="s">
        <v>187</v>
      </c>
      <c r="I200" s="974"/>
      <c r="J200" s="407" t="s">
        <v>3</v>
      </c>
      <c r="K200" s="973" t="s">
        <v>187</v>
      </c>
      <c r="L200" s="974"/>
      <c r="M200" s="407" t="s">
        <v>2</v>
      </c>
      <c r="N200" s="395"/>
      <c r="O200" s="1043" t="s">
        <v>5</v>
      </c>
      <c r="P200" s="1043"/>
      <c r="Q200" s="1043"/>
      <c r="R200" s="1154" t="str">
        <f>IF(H7="","",H7)</f>
        <v>○○ケアサービス</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x14ac:dyDescent="0.15">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t="s">
        <v>179</v>
      </c>
      <c r="U201" s="1017"/>
      <c r="V201" s="1017"/>
      <c r="W201" s="1017"/>
      <c r="X201" s="1017"/>
      <c r="Y201" s="1191" t="s">
        <v>53</v>
      </c>
      <c r="Z201" s="1191"/>
      <c r="AA201" s="1017" t="s">
        <v>180</v>
      </c>
      <c r="AB201" s="1017"/>
      <c r="AC201" s="1017"/>
      <c r="AD201" s="1017"/>
      <c r="AE201" s="1017"/>
      <c r="AF201" s="1017"/>
      <c r="AG201" s="1017"/>
      <c r="AH201" s="1017"/>
      <c r="AI201" s="1017"/>
      <c r="AJ201" s="412"/>
      <c r="AK201" s="413"/>
      <c r="AL201" s="410"/>
      <c r="AM201" s="411"/>
      <c r="AW201" s="210"/>
    </row>
    <row r="202" spans="1:55" ht="7.5" customHeight="1" thickBot="1" x14ac:dyDescent="0.2">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x14ac:dyDescent="0.15">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x14ac:dyDescent="0.15">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x14ac:dyDescent="0.15">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x14ac:dyDescent="0.15">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x14ac:dyDescent="0.15">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x14ac:dyDescent="0.15">
      <c r="A208" s="172"/>
      <c r="B208" s="1037" t="s">
        <v>2148</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x14ac:dyDescent="0.15">
      <c r="A209" s="172"/>
      <c r="B209" s="992" t="s">
        <v>193</v>
      </c>
      <c r="C209" s="959" t="s">
        <v>2249</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x14ac:dyDescent="0.15">
      <c r="A210" s="172"/>
      <c r="B210" s="993"/>
      <c r="C210" s="989" t="s">
        <v>2239</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x14ac:dyDescent="0.15">
      <c r="A211" s="172"/>
      <c r="B211" s="994"/>
      <c r="C211" s="989" t="s">
        <v>2250</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x14ac:dyDescent="0.15">
      <c r="A212" s="172"/>
      <c r="B212" s="427" t="s">
        <v>2257</v>
      </c>
      <c r="C212" s="989" t="s">
        <v>2149</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x14ac:dyDescent="0.15">
      <c r="A213" s="172"/>
      <c r="B213" s="428" t="s">
        <v>2258</v>
      </c>
      <c r="C213" s="1040" t="s">
        <v>2150</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x14ac:dyDescent="0.1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x14ac:dyDescent="0.15">
      <c r="A215" s="385"/>
      <c r="B215" s="1037" t="s">
        <v>2144</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x14ac:dyDescent="0.15">
      <c r="A216" s="385"/>
      <c r="B216" s="429" t="s">
        <v>193</v>
      </c>
      <c r="C216" s="831" t="s">
        <v>2157</v>
      </c>
      <c r="D216" s="832"/>
      <c r="E216" s="832"/>
      <c r="F216" s="832"/>
      <c r="G216" s="832"/>
      <c r="H216" s="832"/>
      <c r="I216" s="833"/>
      <c r="J216" s="1144" t="s">
        <v>2181</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x14ac:dyDescent="0.15">
      <c r="A217" s="385"/>
      <c r="B217" s="1140" t="s">
        <v>2364</v>
      </c>
      <c r="C217" s="1142" t="s">
        <v>2161</v>
      </c>
      <c r="D217" s="1142"/>
      <c r="E217" s="1142"/>
      <c r="F217" s="1142"/>
      <c r="G217" s="1142"/>
      <c r="H217" s="1142"/>
      <c r="I217" s="1142"/>
      <c r="J217" s="1148" t="s">
        <v>2168</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x14ac:dyDescent="0.15">
      <c r="A218" s="385"/>
      <c r="B218" s="1140"/>
      <c r="C218" s="1142"/>
      <c r="D218" s="1142"/>
      <c r="E218" s="1142"/>
      <c r="F218" s="1142"/>
      <c r="G218" s="1142"/>
      <c r="H218" s="1142"/>
      <c r="I218" s="1142"/>
      <c r="J218" s="1148" t="s">
        <v>2165</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x14ac:dyDescent="0.15">
      <c r="A219" s="385"/>
      <c r="B219" s="1140"/>
      <c r="C219" s="1142"/>
      <c r="D219" s="1142"/>
      <c r="E219" s="1142"/>
      <c r="F219" s="1142"/>
      <c r="G219" s="1142"/>
      <c r="H219" s="1142"/>
      <c r="I219" s="1142"/>
      <c r="J219" s="1144" t="s">
        <v>2162</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v>
      </c>
      <c r="AL219" s="431"/>
      <c r="AM219" s="175"/>
    </row>
    <row r="220" spans="1:56" s="389" customFormat="1" ht="25.5" customHeight="1" x14ac:dyDescent="0.15">
      <c r="A220" s="385"/>
      <c r="B220" s="1140"/>
      <c r="C220" s="1142"/>
      <c r="D220" s="1142"/>
      <c r="E220" s="1142"/>
      <c r="F220" s="1142"/>
      <c r="G220" s="1142"/>
      <c r="H220" s="1142"/>
      <c r="I220" s="1142"/>
      <c r="J220" s="1148" t="s">
        <v>2163</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v>
      </c>
      <c r="AL220" s="431"/>
      <c r="AM220" s="175"/>
    </row>
    <row r="221" spans="1:56" s="389" customFormat="1" ht="48.75" customHeight="1" x14ac:dyDescent="0.15">
      <c r="A221" s="385"/>
      <c r="B221" s="1140" t="s">
        <v>2258</v>
      </c>
      <c r="C221" s="1142" t="s">
        <v>2152</v>
      </c>
      <c r="D221" s="1142"/>
      <c r="E221" s="1142"/>
      <c r="F221" s="1142"/>
      <c r="G221" s="1142"/>
      <c r="H221" s="1142"/>
      <c r="I221" s="1142"/>
      <c r="J221" s="1148" t="s">
        <v>2169</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x14ac:dyDescent="0.15">
      <c r="A222" s="385"/>
      <c r="B222" s="1140"/>
      <c r="C222" s="1142"/>
      <c r="D222" s="1142"/>
      <c r="E222" s="1142"/>
      <c r="F222" s="1142"/>
      <c r="G222" s="1142"/>
      <c r="H222" s="1142"/>
      <c r="I222" s="1142"/>
      <c r="J222" s="1148" t="s">
        <v>2170</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x14ac:dyDescent="0.15">
      <c r="A223" s="182"/>
      <c r="B223" s="427" t="s">
        <v>2365</v>
      </c>
      <c r="C223" s="1142" t="s">
        <v>2153</v>
      </c>
      <c r="D223" s="1142"/>
      <c r="E223" s="1142"/>
      <c r="F223" s="1142"/>
      <c r="G223" s="1142"/>
      <c r="H223" s="1142"/>
      <c r="I223" s="1142"/>
      <c r="J223" s="1148" t="s">
        <v>2171</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x14ac:dyDescent="0.15">
      <c r="A224" s="182"/>
      <c r="B224" s="427" t="s">
        <v>2366</v>
      </c>
      <c r="C224" s="1142" t="s">
        <v>2154</v>
      </c>
      <c r="D224" s="1142"/>
      <c r="E224" s="1142"/>
      <c r="F224" s="1142"/>
      <c r="G224" s="1142"/>
      <c r="H224" s="1142"/>
      <c r="I224" s="1142"/>
      <c r="J224" s="1148" t="s">
        <v>2172</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x14ac:dyDescent="0.15">
      <c r="A225" s="182"/>
      <c r="B225" s="427" t="s">
        <v>2367</v>
      </c>
      <c r="C225" s="1142" t="s">
        <v>2155</v>
      </c>
      <c r="D225" s="1142"/>
      <c r="E225" s="1142"/>
      <c r="F225" s="1142"/>
      <c r="G225" s="1142"/>
      <c r="H225" s="1142"/>
      <c r="I225" s="1142"/>
      <c r="J225" s="1144" t="s">
        <v>2173</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v>
      </c>
      <c r="AL225" s="432"/>
      <c r="AM225" s="175"/>
    </row>
    <row r="226" spans="1:56" s="183" customFormat="1" x14ac:dyDescent="0.15">
      <c r="A226" s="182"/>
      <c r="B226" s="1140" t="s">
        <v>2368</v>
      </c>
      <c r="C226" s="1142" t="s">
        <v>2156</v>
      </c>
      <c r="D226" s="1142"/>
      <c r="E226" s="1142"/>
      <c r="F226" s="1142"/>
      <c r="G226" s="1142"/>
      <c r="H226" s="1142"/>
      <c r="I226" s="1142"/>
      <c r="J226" s="1144" t="s">
        <v>2174</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x14ac:dyDescent="0.15">
      <c r="A227" s="182"/>
      <c r="B227" s="1141"/>
      <c r="C227" s="1143"/>
      <c r="D227" s="1143"/>
      <c r="E227" s="1143"/>
      <c r="F227" s="1143"/>
      <c r="G227" s="1143"/>
      <c r="H227" s="1143"/>
      <c r="I227" s="1143"/>
      <c r="J227" s="1146" t="s">
        <v>2175</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x14ac:dyDescent="0.15">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x14ac:dyDescent="0.15">
      <c r="A229" s="172"/>
      <c r="B229" s="1037" t="s">
        <v>2176</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x14ac:dyDescent="0.15">
      <c r="A230" s="172"/>
      <c r="B230" s="433" t="s">
        <v>2293</v>
      </c>
      <c r="C230" s="1223" t="s">
        <v>194</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x14ac:dyDescent="0.15">
      <c r="B231" s="434" t="s">
        <v>2293</v>
      </c>
      <c r="C231" s="1199" t="s">
        <v>2292</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x14ac:dyDescent="0.15">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x14ac:dyDescent="0.15">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x14ac:dyDescent="0.1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x14ac:dyDescent="0.1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x14ac:dyDescent="0.1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x14ac:dyDescent="0.1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x14ac:dyDescent="0.15">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○○市</v>
      </c>
      <c r="AN1" s="502"/>
      <c r="AO1" s="502"/>
    </row>
    <row r="2" spans="1:213" ht="13.5" customHeight="1" thickBot="1" x14ac:dyDescent="0.2">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x14ac:dyDescent="0.2">
      <c r="A3" s="1258" t="s">
        <v>5</v>
      </c>
      <c r="B3" s="1258"/>
      <c r="C3" s="1259"/>
      <c r="D3" s="1255" t="str">
        <f>IF(基本情報入力シート!M38="","",基本情報入力シート!M38)</f>
        <v>○○ケアサービス</v>
      </c>
      <c r="E3" s="1256"/>
      <c r="F3" s="1256"/>
      <c r="G3" s="1256"/>
      <c r="H3" s="1256"/>
      <c r="I3" s="1256"/>
      <c r="J3" s="125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x14ac:dyDescent="0.2">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x14ac:dyDescent="0.2">
      <c r="A5" s="1277" t="s">
        <v>2379</v>
      </c>
      <c r="B5" s="1278"/>
      <c r="C5" s="1278"/>
      <c r="D5" s="1278"/>
      <c r="E5" s="1278"/>
      <c r="F5" s="1278"/>
      <c r="G5" s="1278"/>
      <c r="H5" s="1278"/>
      <c r="I5" s="1278"/>
      <c r="J5" s="127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x14ac:dyDescent="0.2">
      <c r="A6" s="1277" t="s">
        <v>2380</v>
      </c>
      <c r="B6" s="1278"/>
      <c r="C6" s="1278"/>
      <c r="D6" s="1278"/>
      <c r="E6" s="1278"/>
      <c r="F6" s="1278"/>
      <c r="G6" s="1278"/>
      <c r="H6" s="1278"/>
      <c r="I6" s="1278"/>
      <c r="J6" s="127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x14ac:dyDescent="0.2">
      <c r="A7" s="1280" t="s">
        <v>2381</v>
      </c>
      <c r="B7" s="1278"/>
      <c r="C7" s="1278"/>
      <c r="D7" s="1278"/>
      <c r="E7" s="1278"/>
      <c r="F7" s="1278"/>
      <c r="G7" s="1278"/>
      <c r="H7" s="1278"/>
      <c r="I7" s="1278"/>
      <c r="J7" s="127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4" t="s">
        <v>2128</v>
      </c>
      <c r="AH7" s="1315"/>
      <c r="AI7" s="1315"/>
      <c r="AJ7" s="1315"/>
      <c r="AK7" s="1316"/>
      <c r="AL7" s="525">
        <f>SUMIF(N:N,"特定加算",AL:AL)</f>
        <v>1</v>
      </c>
      <c r="AM7" s="283"/>
      <c r="AQ7" s="526" t="s">
        <v>2220</v>
      </c>
      <c r="AR7" s="527" t="str">
        <f>IF(COUNTIF(Q:Q,"処遇加算Ⅰ")&gt;=1,"処遇加算Ⅰあり","処遇加算Ⅰなし")</f>
        <v>処遇加算Ⅰあり</v>
      </c>
      <c r="AS7" s="1324" t="str">
        <f>IF((COUNTIF(Q:Q,"特定加算Ⅰ")+COUNTIF(Q:Q,"特定加算Ⅱ"))&gt;=1,"特定加算あり","特定加算なし")</f>
        <v>特定加算あり</v>
      </c>
      <c r="AT7" s="1324"/>
      <c r="AU7" s="1324"/>
      <c r="AV7" s="1324" t="str">
        <f>IF(COUNTIFS(O:O,"ベア加算なし",Q:Q,"ベア加算")&gt;=1,"新規ベア加算あり","新規ベア加算なし")</f>
        <v>新規ベア加算あり</v>
      </c>
      <c r="AW7" s="1324"/>
      <c r="AX7" s="1324"/>
    </row>
    <row r="8" spans="1:213" ht="38.25" customHeight="1" thickBot="1" x14ac:dyDescent="0.2">
      <c r="A8" s="528"/>
      <c r="B8" s="529"/>
      <c r="C8" s="1231" t="s">
        <v>2375</v>
      </c>
      <c r="D8" s="1231"/>
      <c r="E8" s="1231"/>
      <c r="F8" s="1231"/>
      <c r="G8" s="1231"/>
      <c r="H8" s="1231"/>
      <c r="I8" s="1231"/>
      <c r="J8" s="1232"/>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4" t="s">
        <v>2358</v>
      </c>
      <c r="AH8" s="1315"/>
      <c r="AI8" s="1315"/>
      <c r="AJ8" s="1315"/>
      <c r="AK8" s="1316"/>
      <c r="AL8" s="525">
        <f>SUM(AW:AW)</f>
        <v>2</v>
      </c>
      <c r="AM8" s="283"/>
      <c r="AQ8" s="526" t="s">
        <v>2221</v>
      </c>
      <c r="AR8" s="527" t="str">
        <f>IF((COUNTIF(Q:Q,"処遇加算Ⅰ")+COUNTIF(Q:Q,"処遇加算Ⅱ"))&gt;=1,"処遇加算Ⅰ・Ⅱあり","処遇加算Ⅰ・Ⅱなし")</f>
        <v>処遇加算Ⅰ・Ⅱあり</v>
      </c>
      <c r="AS8" s="1324" t="str">
        <f>IF(COUNTIF(Q:Q,"特定加算Ⅰ")&gt;=1,"特定加算Ⅰあり","特定加算Ⅰなし")</f>
        <v>特定加算Ⅰあり</v>
      </c>
      <c r="AT8" s="1324"/>
      <c r="AU8" s="1324"/>
      <c r="AV8" s="1324" t="str">
        <f>IF(COUNTIFS(O:O,"ベア加算",Q:Q,"ベア加算")&gt;=1,"継続ベア加算あり","継続ベア加算なし")</f>
        <v>継続ベア加算あり</v>
      </c>
      <c r="AW8" s="1324"/>
      <c r="AX8" s="1324"/>
    </row>
    <row r="9" spans="1:213" ht="36" customHeight="1" thickBot="1" x14ac:dyDescent="0.2">
      <c r="A9" s="1281" t="s">
        <v>2374</v>
      </c>
      <c r="B9" s="1281"/>
      <c r="C9" s="1281"/>
      <c r="D9" s="1281"/>
      <c r="E9" s="1281"/>
      <c r="F9" s="1281"/>
      <c r="G9" s="1281"/>
      <c r="H9" s="1281"/>
      <c r="I9" s="1281"/>
      <c r="J9" s="128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x14ac:dyDescent="0.2">
      <c r="A10" s="1293" t="s">
        <v>2387</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x14ac:dyDescent="0.2">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x14ac:dyDescent="0.15">
      <c r="A12" s="1260"/>
      <c r="B12" s="1285" t="s">
        <v>2344</v>
      </c>
      <c r="C12" s="1286"/>
      <c r="D12" s="1286"/>
      <c r="E12" s="1286"/>
      <c r="F12" s="1287"/>
      <c r="G12" s="1291" t="s">
        <v>63</v>
      </c>
      <c r="H12" s="1311" t="s">
        <v>88</v>
      </c>
      <c r="I12" s="1311"/>
      <c r="J12" s="1312" t="s">
        <v>69</v>
      </c>
      <c r="K12" s="1305" t="s">
        <v>40</v>
      </c>
      <c r="L12" s="1307" t="s">
        <v>2191</v>
      </c>
      <c r="M12" s="1309" t="s">
        <v>67</v>
      </c>
      <c r="N12" s="1303" t="s">
        <v>202</v>
      </c>
      <c r="O12" s="1319" t="s">
        <v>2230</v>
      </c>
      <c r="P12" s="1320"/>
      <c r="Q12" s="1320" t="s">
        <v>2229</v>
      </c>
      <c r="R12" s="1320"/>
      <c r="S12" s="1320"/>
      <c r="T12" s="1320"/>
      <c r="U12" s="1320"/>
      <c r="V12" s="1320"/>
      <c r="W12" s="1320"/>
      <c r="X12" s="1320"/>
      <c r="Y12" s="1320"/>
      <c r="Z12" s="1320"/>
      <c r="AA12" s="1320"/>
      <c r="AB12" s="1320"/>
      <c r="AC12" s="1320"/>
      <c r="AD12" s="1320"/>
      <c r="AE12" s="1321"/>
      <c r="AF12" s="1322" t="s">
        <v>2378</v>
      </c>
      <c r="AG12" s="1325" t="s">
        <v>2216</v>
      </c>
      <c r="AH12" s="1326"/>
      <c r="AI12" s="1330" t="s">
        <v>255</v>
      </c>
      <c r="AJ12" s="1331"/>
      <c r="AK12" s="543" t="s">
        <v>249</v>
      </c>
      <c r="AL12" s="543" t="s">
        <v>253</v>
      </c>
      <c r="AM12" s="544" t="s">
        <v>254</v>
      </c>
      <c r="AN12" s="1233" t="s">
        <v>2343</v>
      </c>
      <c r="AY12" s="1235" t="s">
        <v>2376</v>
      </c>
    </row>
    <row r="13" spans="1:213" ht="127.5" customHeight="1" thickBot="1" x14ac:dyDescent="0.2">
      <c r="A13" s="1261"/>
      <c r="B13" s="1288"/>
      <c r="C13" s="1289"/>
      <c r="D13" s="1289"/>
      <c r="E13" s="1289"/>
      <c r="F13" s="1290"/>
      <c r="G13" s="1292"/>
      <c r="H13" s="545" t="s">
        <v>2428</v>
      </c>
      <c r="I13" s="545" t="s">
        <v>2346</v>
      </c>
      <c r="J13" s="1313"/>
      <c r="K13" s="1306"/>
      <c r="L13" s="1308"/>
      <c r="M13" s="1310"/>
      <c r="N13" s="1304"/>
      <c r="O13" s="546" t="s">
        <v>2352</v>
      </c>
      <c r="P13" s="547" t="s">
        <v>2129</v>
      </c>
      <c r="Q13" s="546" t="s">
        <v>2233</v>
      </c>
      <c r="R13" s="547" t="s">
        <v>191</v>
      </c>
      <c r="S13" s="1327" t="s">
        <v>2351</v>
      </c>
      <c r="T13" s="1328"/>
      <c r="U13" s="1328"/>
      <c r="V13" s="1328"/>
      <c r="W13" s="1328"/>
      <c r="X13" s="1328"/>
      <c r="Y13" s="1328"/>
      <c r="Z13" s="1328"/>
      <c r="AA13" s="1328"/>
      <c r="AB13" s="1328"/>
      <c r="AC13" s="1328"/>
      <c r="AD13" s="1329"/>
      <c r="AE13" s="548" t="s">
        <v>2310</v>
      </c>
      <c r="AF13" s="1323"/>
      <c r="AG13" s="549" t="s">
        <v>2217</v>
      </c>
      <c r="AH13" s="550" t="s">
        <v>2218</v>
      </c>
      <c r="AI13" s="551" t="s">
        <v>2348</v>
      </c>
      <c r="AJ13" s="550" t="s">
        <v>2349</v>
      </c>
      <c r="AK13" s="552" t="s">
        <v>248</v>
      </c>
      <c r="AL13" s="552" t="s">
        <v>2360</v>
      </c>
      <c r="AM13" s="553" t="s">
        <v>2353</v>
      </c>
      <c r="AN13" s="1234"/>
      <c r="AO13" s="554"/>
      <c r="AP13" s="555" t="s">
        <v>2224</v>
      </c>
      <c r="AQ13" s="555" t="s">
        <v>2198</v>
      </c>
      <c r="AR13" s="555" t="s">
        <v>2219</v>
      </c>
      <c r="AS13" s="555" t="s">
        <v>2212</v>
      </c>
      <c r="AT13" s="556" t="s">
        <v>2199</v>
      </c>
      <c r="AU13" s="557" t="s">
        <v>2200</v>
      </c>
      <c r="AV13" s="555" t="s">
        <v>2201</v>
      </c>
      <c r="AW13" s="558" t="s">
        <v>2202</v>
      </c>
      <c r="AX13" s="555" t="s">
        <v>2203</v>
      </c>
      <c r="AY13" s="1236"/>
    </row>
    <row r="14" spans="1:213" ht="32.1" customHeight="1" x14ac:dyDescent="0.15">
      <c r="A14" s="1282">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268" t="str">
        <f>IF(基本情報入力シート!X54="","",基本情報入力シート!X54)</f>
        <v>○○ケアセンター</v>
      </c>
      <c r="K14" s="1271" t="str">
        <f>IF(基本情報入力シート!Y54="","",基本情報入力シート!Y54)</f>
        <v>訪問介護</v>
      </c>
      <c r="L14" s="1249">
        <f>IF(基本情報入力シート!AB54="","",基本情報入力シート!AB54)</f>
        <v>185000</v>
      </c>
      <c r="M14" s="1252">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x14ac:dyDescent="0.15">
      <c r="A15" s="1283"/>
      <c r="B15" s="1275"/>
      <c r="C15" s="1264"/>
      <c r="D15" s="1264"/>
      <c r="E15" s="1264"/>
      <c r="F15" s="1265"/>
      <c r="G15" s="1269"/>
      <c r="H15" s="1269"/>
      <c r="I15" s="1269"/>
      <c r="J15" s="1269"/>
      <c r="K15" s="1272"/>
      <c r="L15" s="1250"/>
      <c r="M15" s="1253"/>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x14ac:dyDescent="0.2">
      <c r="A16" s="1284"/>
      <c r="B16" s="1276"/>
      <c r="C16" s="1266"/>
      <c r="D16" s="1266"/>
      <c r="E16" s="1266"/>
      <c r="F16" s="1267"/>
      <c r="G16" s="1270"/>
      <c r="H16" s="1270"/>
      <c r="I16" s="1270"/>
      <c r="J16" s="1270"/>
      <c r="K16" s="1273"/>
      <c r="L16" s="1251"/>
      <c r="M16" s="1254"/>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x14ac:dyDescent="0.15">
      <c r="A17" s="1228">
        <v>2</v>
      </c>
      <c r="B17" s="1262">
        <f>IF(基本情報入力シート!C55="","",基本情報入力シート!C55)</f>
        <v>1334567890</v>
      </c>
      <c r="C17" s="1262"/>
      <c r="D17" s="1262"/>
      <c r="E17" s="1262"/>
      <c r="F17" s="1263"/>
      <c r="G17" s="1268" t="str">
        <f>IF(基本情報入力シート!M55="","",基本情報入力シート!M55)</f>
        <v>千代田区・中央区・港区</v>
      </c>
      <c r="H17" s="1268" t="str">
        <f>IF(基本情報入力シート!R55="","",基本情報入力シート!R55)</f>
        <v>東京都</v>
      </c>
      <c r="I17" s="1268" t="str">
        <f>IF(基本情報入力シート!W55="","",基本情報入力シート!W55)</f>
        <v>千代田区</v>
      </c>
      <c r="J17" s="1268" t="str">
        <f>IF(基本情報入力シート!X55="","",基本情報入力シート!X55)</f>
        <v>○○ケアセンター</v>
      </c>
      <c r="K17" s="1271" t="str">
        <f>IF(基本情報入力シート!Y55="","",基本情報入力シート!Y55)</f>
        <v>訪問型サービス（総合事業）</v>
      </c>
      <c r="L17" s="1249">
        <f>IF(基本情報入力シート!AB55="","",基本情報入力シート!AB55)</f>
        <v>83000</v>
      </c>
      <c r="M17" s="1252">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x14ac:dyDescent="0.15">
      <c r="A18" s="1229"/>
      <c r="B18" s="1264"/>
      <c r="C18" s="1264"/>
      <c r="D18" s="1264"/>
      <c r="E18" s="1264"/>
      <c r="F18" s="1265"/>
      <c r="G18" s="1269"/>
      <c r="H18" s="1269"/>
      <c r="I18" s="1269"/>
      <c r="J18" s="1269"/>
      <c r="K18" s="1272"/>
      <c r="L18" s="1250"/>
      <c r="M18" s="1253"/>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x14ac:dyDescent="0.2">
      <c r="A19" s="1230"/>
      <c r="B19" s="1266"/>
      <c r="C19" s="1266"/>
      <c r="D19" s="1266"/>
      <c r="E19" s="1266"/>
      <c r="F19" s="1267"/>
      <c r="G19" s="1270"/>
      <c r="H19" s="1270"/>
      <c r="I19" s="1270"/>
      <c r="J19" s="1270"/>
      <c r="K19" s="1273"/>
      <c r="L19" s="1251"/>
      <c r="M19" s="1254"/>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x14ac:dyDescent="0.15">
      <c r="A20" s="1244">
        <v>3</v>
      </c>
      <c r="B20" s="1245">
        <f>IF(基本情報入力シート!C56="","",基本情報入力シート!C56)</f>
        <v>1334567891</v>
      </c>
      <c r="C20" s="1245"/>
      <c r="D20" s="1245"/>
      <c r="E20" s="1245"/>
      <c r="F20" s="1245"/>
      <c r="G20" s="1247" t="str">
        <f>IF(基本情報入力シート!M56="","",基本情報入力シート!M56)</f>
        <v>東京都</v>
      </c>
      <c r="H20" s="1247" t="str">
        <f>IF(基本情報入力シート!R56="","",基本情報入力シート!R56)</f>
        <v>東京都</v>
      </c>
      <c r="I20" s="1247" t="str">
        <f>IF(基本情報入力シート!W56="","",基本情報入力シート!W56)</f>
        <v>千代田区</v>
      </c>
      <c r="J20" s="1247" t="str">
        <f>IF(基本情報入力シート!X56="","",基本情報入力シート!X56)</f>
        <v>デイサービス△△</v>
      </c>
      <c r="K20" s="1247" t="str">
        <f>IF(基本情報入力シート!Y56="","",基本情報入力シート!Y56)</f>
        <v>通所介護</v>
      </c>
      <c r="L20" s="1299">
        <f>IF(基本情報入力シート!AB56="","",基本情報入力シート!AB56)</f>
        <v>305000</v>
      </c>
      <c r="M20" s="1300">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x14ac:dyDescent="0.15">
      <c r="A21" s="1229"/>
      <c r="B21" s="1226"/>
      <c r="C21" s="1226"/>
      <c r="D21" s="1226"/>
      <c r="E21" s="1226"/>
      <c r="F21" s="1226"/>
      <c r="G21" s="1238"/>
      <c r="H21" s="1238"/>
      <c r="I21" s="1238"/>
      <c r="J21" s="1238"/>
      <c r="K21" s="1238"/>
      <c r="L21" s="1241"/>
      <c r="M21" s="1296"/>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x14ac:dyDescent="0.2">
      <c r="A22" s="1243"/>
      <c r="B22" s="1246"/>
      <c r="C22" s="1246"/>
      <c r="D22" s="1246"/>
      <c r="E22" s="1246"/>
      <c r="F22" s="1246"/>
      <c r="G22" s="1248"/>
      <c r="H22" s="1248"/>
      <c r="I22" s="1248"/>
      <c r="J22" s="1248"/>
      <c r="K22" s="1248"/>
      <c r="L22" s="1301"/>
      <c r="M22" s="130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x14ac:dyDescent="0.15">
      <c r="A23" s="1228">
        <v>4</v>
      </c>
      <c r="B23" s="1225">
        <f>IF(基本情報入力シート!C57="","",基本情報入力シート!C57)</f>
        <v>1334567892</v>
      </c>
      <c r="C23" s="1225"/>
      <c r="D23" s="1225"/>
      <c r="E23" s="1225"/>
      <c r="F23" s="1225"/>
      <c r="G23" s="1237" t="str">
        <f>IF(基本情報入力シート!M57="","",基本情報入力シート!M57)</f>
        <v>中央区</v>
      </c>
      <c r="H23" s="1237" t="str">
        <f>IF(基本情報入力シート!R57="","",基本情報入力シート!R57)</f>
        <v>東京都</v>
      </c>
      <c r="I23" s="1237" t="str">
        <f>IF(基本情報入力シート!W57="","",基本情報入力シート!W57)</f>
        <v>中央区</v>
      </c>
      <c r="J23" s="1237" t="str">
        <f>IF(基本情報入力シート!X57="","",基本情報入力シート!X57)</f>
        <v>○○の家</v>
      </c>
      <c r="K23" s="1237" t="str">
        <f>IF(基本情報入力シート!Y57="","",基本情報入力シート!Y57)</f>
        <v>（介護予防）小規模多機能型居宅介護</v>
      </c>
      <c r="L23" s="1240">
        <f>IF(基本情報入力シート!AB57="","",基本情報入力シート!AB57)</f>
        <v>345000</v>
      </c>
      <c r="M23" s="1295">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x14ac:dyDescent="0.15">
      <c r="A24" s="1229"/>
      <c r="B24" s="1226"/>
      <c r="C24" s="1226"/>
      <c r="D24" s="1226"/>
      <c r="E24" s="1226"/>
      <c r="F24" s="1226"/>
      <c r="G24" s="1238"/>
      <c r="H24" s="1238"/>
      <c r="I24" s="1238"/>
      <c r="J24" s="1238"/>
      <c r="K24" s="1238"/>
      <c r="L24" s="1241"/>
      <c r="M24" s="1296"/>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x14ac:dyDescent="0.2">
      <c r="A25" s="1230"/>
      <c r="B25" s="1227"/>
      <c r="C25" s="1227"/>
      <c r="D25" s="1227"/>
      <c r="E25" s="1227"/>
      <c r="F25" s="1227"/>
      <c r="G25" s="1239"/>
      <c r="H25" s="1239"/>
      <c r="I25" s="1239"/>
      <c r="J25" s="1239"/>
      <c r="K25" s="1239"/>
      <c r="L25" s="1242"/>
      <c r="M25" s="1297"/>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x14ac:dyDescent="0.15">
      <c r="A26" s="1244">
        <v>5</v>
      </c>
      <c r="B26" s="1245">
        <f>IF(基本情報入力シート!C58="","",基本情報入力シート!C58)</f>
        <v>1334567893</v>
      </c>
      <c r="C26" s="1245"/>
      <c r="D26" s="1245"/>
      <c r="E26" s="1245"/>
      <c r="F26" s="1245"/>
      <c r="G26" s="1247" t="str">
        <f>IF(基本情報入力シート!M58="","",基本情報入力シート!M58)</f>
        <v>千葉県</v>
      </c>
      <c r="H26" s="1247" t="str">
        <f>IF(基本情報入力シート!R58="","",基本情報入力シート!R58)</f>
        <v>千葉県</v>
      </c>
      <c r="I26" s="1247" t="str">
        <f>IF(基本情報入力シート!W58="","",基本情報入力シート!W58)</f>
        <v>千葉市</v>
      </c>
      <c r="J26" s="1247" t="str">
        <f>IF(基本情報入力シート!X58="","",基本情報入力シート!X58)</f>
        <v>介護老人福祉施設○○園</v>
      </c>
      <c r="K26" s="1247" t="str">
        <f>IF(基本情報入力シート!Y58="","",基本情報入力シート!Y58)</f>
        <v>介護老人福祉施設</v>
      </c>
      <c r="L26" s="1299">
        <f>IF(基本情報入力シート!AB58="","",基本情報入力シート!AB58)</f>
        <v>1935000</v>
      </c>
      <c r="M26" s="1300">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x14ac:dyDescent="0.15">
      <c r="A27" s="1229"/>
      <c r="B27" s="1226"/>
      <c r="C27" s="1226"/>
      <c r="D27" s="1226"/>
      <c r="E27" s="1226"/>
      <c r="F27" s="1226"/>
      <c r="G27" s="1238"/>
      <c r="H27" s="1238"/>
      <c r="I27" s="1238"/>
      <c r="J27" s="1238"/>
      <c r="K27" s="1238"/>
      <c r="L27" s="1241"/>
      <c r="M27" s="1296"/>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x14ac:dyDescent="0.2">
      <c r="A28" s="1243"/>
      <c r="B28" s="1246"/>
      <c r="C28" s="1246"/>
      <c r="D28" s="1246"/>
      <c r="E28" s="1246"/>
      <c r="F28" s="1246"/>
      <c r="G28" s="1248"/>
      <c r="H28" s="1248"/>
      <c r="I28" s="1248"/>
      <c r="J28" s="1248"/>
      <c r="K28" s="1248"/>
      <c r="L28" s="1301"/>
      <c r="M28" s="130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x14ac:dyDescent="0.15">
      <c r="A29" s="1228">
        <v>6</v>
      </c>
      <c r="B29" s="1225">
        <f>IF(基本情報入力シート!C59="","",基本情報入力シート!C59)</f>
        <v>1334567893</v>
      </c>
      <c r="C29" s="1225"/>
      <c r="D29" s="1225"/>
      <c r="E29" s="1225"/>
      <c r="F29" s="1225"/>
      <c r="G29" s="1237" t="str">
        <f>IF(基本情報入力シート!M59="","",基本情報入力シート!M59)</f>
        <v>千葉県</v>
      </c>
      <c r="H29" s="1237" t="str">
        <f>IF(基本情報入力シート!R59="","",基本情報入力シート!R59)</f>
        <v>千葉県</v>
      </c>
      <c r="I29" s="1237" t="str">
        <f>IF(基本情報入力シート!W59="","",基本情報入力シート!W59)</f>
        <v>千葉市</v>
      </c>
      <c r="J29" s="1237" t="str">
        <f>IF(基本情報入力シート!X59="","",基本情報入力シート!X59)</f>
        <v>介護老人福祉施設○○園</v>
      </c>
      <c r="K29" s="1237" t="str">
        <f>IF(基本情報入力シート!Y59="","",基本情報入力シート!Y59)</f>
        <v>介護老人福祉施設</v>
      </c>
      <c r="L29" s="1240">
        <f>IF(基本情報入力シート!AB59="","",基本情報入力シート!AB59)</f>
        <v>1935000</v>
      </c>
      <c r="M29" s="1295">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x14ac:dyDescent="0.15">
      <c r="A30" s="1229"/>
      <c r="B30" s="1226"/>
      <c r="C30" s="1226"/>
      <c r="D30" s="1226"/>
      <c r="E30" s="1226"/>
      <c r="F30" s="1226"/>
      <c r="G30" s="1238"/>
      <c r="H30" s="1238"/>
      <c r="I30" s="1238"/>
      <c r="J30" s="1238"/>
      <c r="K30" s="1238"/>
      <c r="L30" s="1241"/>
      <c r="M30" s="1296"/>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x14ac:dyDescent="0.2">
      <c r="A31" s="1230"/>
      <c r="B31" s="1227"/>
      <c r="C31" s="1227"/>
      <c r="D31" s="1227"/>
      <c r="E31" s="1227"/>
      <c r="F31" s="1227"/>
      <c r="G31" s="1239"/>
      <c r="H31" s="1239"/>
      <c r="I31" s="1239"/>
      <c r="J31" s="1239"/>
      <c r="K31" s="1239"/>
      <c r="L31" s="1242"/>
      <c r="M31" s="1297"/>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x14ac:dyDescent="0.15">
      <c r="A32" s="1228">
        <v>7</v>
      </c>
      <c r="B32" s="1225">
        <f>IF(基本情報入力シート!C60="","",基本情報入力シート!C60)</f>
        <v>1334567894</v>
      </c>
      <c r="C32" s="1225"/>
      <c r="D32" s="1225"/>
      <c r="E32" s="1225"/>
      <c r="F32" s="1225"/>
      <c r="G32" s="1237" t="str">
        <f>IF(基本情報入力シート!M60="","",基本情報入力シート!M60)</f>
        <v>千葉県</v>
      </c>
      <c r="H32" s="1237" t="str">
        <f>IF(基本情報入力シート!R60="","",基本情報入力シート!R60)</f>
        <v>千葉県</v>
      </c>
      <c r="I32" s="1237" t="str">
        <f>IF(基本情報入力シート!W60="","",基本情報入力シート!W60)</f>
        <v>千葉市</v>
      </c>
      <c r="J32" s="1237" t="str">
        <f>IF(基本情報入力シート!X60="","",基本情報入力シート!X60)</f>
        <v>介護老人福祉施設○○園</v>
      </c>
      <c r="K32" s="1237" t="str">
        <f>IF(基本情報入力シート!Y60="","",基本情報入力シート!Y60)</f>
        <v>（介護予防）短期入所生活介護</v>
      </c>
      <c r="L32" s="1240">
        <f>IF(基本情報入力シート!AB60="","",基本情報入力シート!AB60)</f>
        <v>237000</v>
      </c>
      <c r="M32" s="1295">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x14ac:dyDescent="0.15">
      <c r="A33" s="1229"/>
      <c r="B33" s="1226"/>
      <c r="C33" s="1226"/>
      <c r="D33" s="1226"/>
      <c r="E33" s="1226"/>
      <c r="F33" s="1226"/>
      <c r="G33" s="1238"/>
      <c r="H33" s="1238"/>
      <c r="I33" s="1238"/>
      <c r="J33" s="1238"/>
      <c r="K33" s="1238"/>
      <c r="L33" s="1241"/>
      <c r="M33" s="1296"/>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x14ac:dyDescent="0.2">
      <c r="A34" s="1230"/>
      <c r="B34" s="1227"/>
      <c r="C34" s="1227"/>
      <c r="D34" s="1227"/>
      <c r="E34" s="1227"/>
      <c r="F34" s="1227"/>
      <c r="G34" s="1239"/>
      <c r="H34" s="1239"/>
      <c r="I34" s="1239"/>
      <c r="J34" s="1239"/>
      <c r="K34" s="1239"/>
      <c r="L34" s="1242"/>
      <c r="M34" s="1297"/>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x14ac:dyDescent="0.15">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95"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x14ac:dyDescent="0.15">
      <c r="A36" s="1229"/>
      <c r="B36" s="1226"/>
      <c r="C36" s="1226"/>
      <c r="D36" s="1226"/>
      <c r="E36" s="1226"/>
      <c r="F36" s="1226"/>
      <c r="G36" s="1238"/>
      <c r="H36" s="1238"/>
      <c r="I36" s="1238"/>
      <c r="J36" s="1238"/>
      <c r="K36" s="1238"/>
      <c r="L36" s="1241"/>
      <c r="M36" s="1296"/>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x14ac:dyDescent="0.2">
      <c r="A37" s="1230"/>
      <c r="B37" s="1227"/>
      <c r="C37" s="1298"/>
      <c r="D37" s="1227"/>
      <c r="E37" s="1227"/>
      <c r="F37" s="1227"/>
      <c r="G37" s="1239"/>
      <c r="H37" s="1239"/>
      <c r="I37" s="1239"/>
      <c r="J37" s="1239"/>
      <c r="K37" s="1239"/>
      <c r="L37" s="1242"/>
      <c r="M37" s="1297"/>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x14ac:dyDescent="0.15">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95"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x14ac:dyDescent="0.15">
      <c r="A39" s="1229"/>
      <c r="B39" s="1226"/>
      <c r="C39" s="1226"/>
      <c r="D39" s="1226"/>
      <c r="E39" s="1226"/>
      <c r="F39" s="1226"/>
      <c r="G39" s="1238"/>
      <c r="H39" s="1238"/>
      <c r="I39" s="1238"/>
      <c r="J39" s="1238"/>
      <c r="K39" s="1238"/>
      <c r="L39" s="1241"/>
      <c r="M39" s="1296"/>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x14ac:dyDescent="0.2">
      <c r="A40" s="1243"/>
      <c r="B40" s="1246"/>
      <c r="C40" s="1246"/>
      <c r="D40" s="1246"/>
      <c r="E40" s="1246"/>
      <c r="F40" s="1246"/>
      <c r="G40" s="1248"/>
      <c r="H40" s="1248"/>
      <c r="I40" s="1248"/>
      <c r="J40" s="1248"/>
      <c r="K40" s="1248"/>
      <c r="L40" s="1301"/>
      <c r="M40" s="130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x14ac:dyDescent="0.15">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95"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x14ac:dyDescent="0.15">
      <c r="A42" s="1229"/>
      <c r="B42" s="1226"/>
      <c r="C42" s="1226"/>
      <c r="D42" s="1226"/>
      <c r="E42" s="1226"/>
      <c r="F42" s="1226"/>
      <c r="G42" s="1238"/>
      <c r="H42" s="1238"/>
      <c r="I42" s="1238"/>
      <c r="J42" s="1238"/>
      <c r="K42" s="1238"/>
      <c r="L42" s="1241"/>
      <c r="M42" s="1296"/>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x14ac:dyDescent="0.2">
      <c r="A43" s="1230"/>
      <c r="B43" s="1227"/>
      <c r="C43" s="1227"/>
      <c r="D43" s="1227"/>
      <c r="E43" s="1227"/>
      <c r="F43" s="1227"/>
      <c r="G43" s="1239"/>
      <c r="H43" s="1239"/>
      <c r="I43" s="1239"/>
      <c r="J43" s="1239"/>
      <c r="K43" s="1239"/>
      <c r="L43" s="1242"/>
      <c r="M43" s="1297"/>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x14ac:dyDescent="0.15">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99" t="str">
        <f>IF(基本情報入力シート!AB64="","",基本情報入力シート!AB64)</f>
        <v/>
      </c>
      <c r="M44" s="1300"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x14ac:dyDescent="0.15">
      <c r="A45" s="1229"/>
      <c r="B45" s="1226"/>
      <c r="C45" s="1226"/>
      <c r="D45" s="1226"/>
      <c r="E45" s="1226"/>
      <c r="F45" s="1226"/>
      <c r="G45" s="1238"/>
      <c r="H45" s="1238"/>
      <c r="I45" s="1238"/>
      <c r="J45" s="1238"/>
      <c r="K45" s="1238"/>
      <c r="L45" s="1241"/>
      <c r="M45" s="1296"/>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x14ac:dyDescent="0.2">
      <c r="A46" s="1230"/>
      <c r="B46" s="1227"/>
      <c r="C46" s="1227"/>
      <c r="D46" s="1227"/>
      <c r="E46" s="1227"/>
      <c r="F46" s="1227"/>
      <c r="G46" s="1239"/>
      <c r="H46" s="1239"/>
      <c r="I46" s="1239"/>
      <c r="J46" s="1239"/>
      <c r="K46" s="1239"/>
      <c r="L46" s="1242"/>
      <c r="M46" s="1297"/>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x14ac:dyDescent="0.15">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95"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x14ac:dyDescent="0.15">
      <c r="A48" s="1229"/>
      <c r="B48" s="1226"/>
      <c r="C48" s="1226"/>
      <c r="D48" s="1226"/>
      <c r="E48" s="1226"/>
      <c r="F48" s="1226"/>
      <c r="G48" s="1238"/>
      <c r="H48" s="1238"/>
      <c r="I48" s="1238"/>
      <c r="J48" s="1238"/>
      <c r="K48" s="1238"/>
      <c r="L48" s="1241"/>
      <c r="M48" s="1296"/>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x14ac:dyDescent="0.2">
      <c r="A49" s="1230"/>
      <c r="B49" s="1227"/>
      <c r="C49" s="1227"/>
      <c r="D49" s="1227"/>
      <c r="E49" s="1227"/>
      <c r="F49" s="1227"/>
      <c r="G49" s="1239"/>
      <c r="H49" s="1239"/>
      <c r="I49" s="1239"/>
      <c r="J49" s="1239"/>
      <c r="K49" s="1239"/>
      <c r="L49" s="1242"/>
      <c r="M49" s="1297"/>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x14ac:dyDescent="0.15">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95"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x14ac:dyDescent="0.15">
      <c r="A51" s="1229"/>
      <c r="B51" s="1226"/>
      <c r="C51" s="1226"/>
      <c r="D51" s="1226"/>
      <c r="E51" s="1226"/>
      <c r="F51" s="1226"/>
      <c r="G51" s="1238"/>
      <c r="H51" s="1238"/>
      <c r="I51" s="1238"/>
      <c r="J51" s="1238"/>
      <c r="K51" s="1238"/>
      <c r="L51" s="1241"/>
      <c r="M51" s="1296"/>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x14ac:dyDescent="0.2">
      <c r="A52" s="1230"/>
      <c r="B52" s="1227"/>
      <c r="C52" s="1227"/>
      <c r="D52" s="1227"/>
      <c r="E52" s="1227"/>
      <c r="F52" s="1227"/>
      <c r="G52" s="1239"/>
      <c r="H52" s="1239"/>
      <c r="I52" s="1239"/>
      <c r="J52" s="1239"/>
      <c r="K52" s="1239"/>
      <c r="L52" s="1242"/>
      <c r="M52" s="1297"/>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x14ac:dyDescent="0.15">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95"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x14ac:dyDescent="0.15">
      <c r="A54" s="1229"/>
      <c r="B54" s="1226"/>
      <c r="C54" s="1226"/>
      <c r="D54" s="1226"/>
      <c r="E54" s="1226"/>
      <c r="F54" s="1226"/>
      <c r="G54" s="1238"/>
      <c r="H54" s="1238"/>
      <c r="I54" s="1238"/>
      <c r="J54" s="1238"/>
      <c r="K54" s="1238"/>
      <c r="L54" s="1241"/>
      <c r="M54" s="1296"/>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x14ac:dyDescent="0.2">
      <c r="A55" s="1230"/>
      <c r="B55" s="1227"/>
      <c r="C55" s="1227"/>
      <c r="D55" s="1227"/>
      <c r="E55" s="1227"/>
      <c r="F55" s="1227"/>
      <c r="G55" s="1239"/>
      <c r="H55" s="1239"/>
      <c r="I55" s="1239"/>
      <c r="J55" s="1239"/>
      <c r="K55" s="1239"/>
      <c r="L55" s="1242"/>
      <c r="M55" s="1297"/>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x14ac:dyDescent="0.15">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95"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x14ac:dyDescent="0.15">
      <c r="A57" s="1229"/>
      <c r="B57" s="1226"/>
      <c r="C57" s="1226"/>
      <c r="D57" s="1226"/>
      <c r="E57" s="1226"/>
      <c r="F57" s="1226"/>
      <c r="G57" s="1238"/>
      <c r="H57" s="1238"/>
      <c r="I57" s="1238"/>
      <c r="J57" s="1238"/>
      <c r="K57" s="1238"/>
      <c r="L57" s="1241"/>
      <c r="M57" s="1296"/>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x14ac:dyDescent="0.2">
      <c r="A58" s="1230"/>
      <c r="B58" s="1227"/>
      <c r="C58" s="1227"/>
      <c r="D58" s="1227"/>
      <c r="E58" s="1227"/>
      <c r="F58" s="1227"/>
      <c r="G58" s="1239"/>
      <c r="H58" s="1239"/>
      <c r="I58" s="1239"/>
      <c r="J58" s="1239"/>
      <c r="K58" s="1239"/>
      <c r="L58" s="1242"/>
      <c r="M58" s="1297"/>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x14ac:dyDescent="0.15">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95"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x14ac:dyDescent="0.15">
      <c r="A60" s="1229"/>
      <c r="B60" s="1226"/>
      <c r="C60" s="1226"/>
      <c r="D60" s="1226"/>
      <c r="E60" s="1226"/>
      <c r="F60" s="1226"/>
      <c r="G60" s="1238"/>
      <c r="H60" s="1238"/>
      <c r="I60" s="1238"/>
      <c r="J60" s="1238"/>
      <c r="K60" s="1238"/>
      <c r="L60" s="1241"/>
      <c r="M60" s="1296"/>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x14ac:dyDescent="0.2">
      <c r="A61" s="1230"/>
      <c r="B61" s="1227"/>
      <c r="C61" s="1227"/>
      <c r="D61" s="1227"/>
      <c r="E61" s="1227"/>
      <c r="F61" s="1227"/>
      <c r="G61" s="1239"/>
      <c r="H61" s="1239"/>
      <c r="I61" s="1239"/>
      <c r="J61" s="1239"/>
      <c r="K61" s="1239"/>
      <c r="L61" s="1242"/>
      <c r="M61" s="1297"/>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x14ac:dyDescent="0.15">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95"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x14ac:dyDescent="0.15">
      <c r="A63" s="1229"/>
      <c r="B63" s="1226"/>
      <c r="C63" s="1226"/>
      <c r="D63" s="1226"/>
      <c r="E63" s="1226"/>
      <c r="F63" s="1226"/>
      <c r="G63" s="1238"/>
      <c r="H63" s="1238"/>
      <c r="I63" s="1238"/>
      <c r="J63" s="1238"/>
      <c r="K63" s="1238"/>
      <c r="L63" s="1241"/>
      <c r="M63" s="1296"/>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x14ac:dyDescent="0.2">
      <c r="A64" s="1230"/>
      <c r="B64" s="1227"/>
      <c r="C64" s="1227"/>
      <c r="D64" s="1227"/>
      <c r="E64" s="1227"/>
      <c r="F64" s="1227"/>
      <c r="G64" s="1239"/>
      <c r="H64" s="1239"/>
      <c r="I64" s="1239"/>
      <c r="J64" s="1239"/>
      <c r="K64" s="1239"/>
      <c r="L64" s="1242"/>
      <c r="M64" s="1297"/>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x14ac:dyDescent="0.15">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95"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x14ac:dyDescent="0.15">
      <c r="A66" s="1229"/>
      <c r="B66" s="1226"/>
      <c r="C66" s="1226"/>
      <c r="D66" s="1226"/>
      <c r="E66" s="1226"/>
      <c r="F66" s="1226"/>
      <c r="G66" s="1238"/>
      <c r="H66" s="1238"/>
      <c r="I66" s="1238"/>
      <c r="J66" s="1238"/>
      <c r="K66" s="1238"/>
      <c r="L66" s="1241"/>
      <c r="M66" s="1296"/>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x14ac:dyDescent="0.2">
      <c r="A67" s="1230"/>
      <c r="B67" s="1227"/>
      <c r="C67" s="1227"/>
      <c r="D67" s="1227"/>
      <c r="E67" s="1227"/>
      <c r="F67" s="1227"/>
      <c r="G67" s="1239"/>
      <c r="H67" s="1239"/>
      <c r="I67" s="1239"/>
      <c r="J67" s="1239"/>
      <c r="K67" s="1239"/>
      <c r="L67" s="1242"/>
      <c r="M67" s="1297"/>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x14ac:dyDescent="0.15">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95"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x14ac:dyDescent="0.15">
      <c r="A69" s="1229"/>
      <c r="B69" s="1226"/>
      <c r="C69" s="1226"/>
      <c r="D69" s="1226"/>
      <c r="E69" s="1226"/>
      <c r="F69" s="1226"/>
      <c r="G69" s="1238"/>
      <c r="H69" s="1238"/>
      <c r="I69" s="1238"/>
      <c r="J69" s="1238"/>
      <c r="K69" s="1238"/>
      <c r="L69" s="1241"/>
      <c r="M69" s="1296"/>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x14ac:dyDescent="0.2">
      <c r="A70" s="1230"/>
      <c r="B70" s="1227"/>
      <c r="C70" s="1227"/>
      <c r="D70" s="1227"/>
      <c r="E70" s="1227"/>
      <c r="F70" s="1227"/>
      <c r="G70" s="1239"/>
      <c r="H70" s="1239"/>
      <c r="I70" s="1239"/>
      <c r="J70" s="1239"/>
      <c r="K70" s="1239"/>
      <c r="L70" s="1242"/>
      <c r="M70" s="1297"/>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x14ac:dyDescent="0.15">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95"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x14ac:dyDescent="0.15">
      <c r="A72" s="1229"/>
      <c r="B72" s="1226"/>
      <c r="C72" s="1226"/>
      <c r="D72" s="1226"/>
      <c r="E72" s="1226"/>
      <c r="F72" s="1226"/>
      <c r="G72" s="1238"/>
      <c r="H72" s="1238"/>
      <c r="I72" s="1238"/>
      <c r="J72" s="1238"/>
      <c r="K72" s="1238"/>
      <c r="L72" s="1241"/>
      <c r="M72" s="1296"/>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x14ac:dyDescent="0.2">
      <c r="A73" s="1230"/>
      <c r="B73" s="1227"/>
      <c r="C73" s="1227"/>
      <c r="D73" s="1227"/>
      <c r="E73" s="1227"/>
      <c r="F73" s="1227"/>
      <c r="G73" s="1239"/>
      <c r="H73" s="1239"/>
      <c r="I73" s="1239"/>
      <c r="J73" s="1239"/>
      <c r="K73" s="1239"/>
      <c r="L73" s="1242"/>
      <c r="M73" s="1297"/>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x14ac:dyDescent="0.15">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95"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x14ac:dyDescent="0.15">
      <c r="A75" s="1229"/>
      <c r="B75" s="1226"/>
      <c r="C75" s="1226"/>
      <c r="D75" s="1226"/>
      <c r="E75" s="1226"/>
      <c r="F75" s="1226"/>
      <c r="G75" s="1238"/>
      <c r="H75" s="1238"/>
      <c r="I75" s="1238"/>
      <c r="J75" s="1238"/>
      <c r="K75" s="1238"/>
      <c r="L75" s="1241"/>
      <c r="M75" s="1296"/>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x14ac:dyDescent="0.2">
      <c r="A76" s="1230"/>
      <c r="B76" s="1227"/>
      <c r="C76" s="1227"/>
      <c r="D76" s="1227"/>
      <c r="E76" s="1227"/>
      <c r="F76" s="1227"/>
      <c r="G76" s="1239"/>
      <c r="H76" s="1239"/>
      <c r="I76" s="1239"/>
      <c r="J76" s="1239"/>
      <c r="K76" s="1239"/>
      <c r="L76" s="1242"/>
      <c r="M76" s="1297"/>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x14ac:dyDescent="0.15">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95"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x14ac:dyDescent="0.15">
      <c r="A78" s="1229"/>
      <c r="B78" s="1226"/>
      <c r="C78" s="1226"/>
      <c r="D78" s="1226"/>
      <c r="E78" s="1226"/>
      <c r="F78" s="1226"/>
      <c r="G78" s="1238"/>
      <c r="H78" s="1238"/>
      <c r="I78" s="1238"/>
      <c r="J78" s="1238"/>
      <c r="K78" s="1238"/>
      <c r="L78" s="1241"/>
      <c r="M78" s="1296"/>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x14ac:dyDescent="0.2">
      <c r="A79" s="1230"/>
      <c r="B79" s="1227"/>
      <c r="C79" s="1227"/>
      <c r="D79" s="1227"/>
      <c r="E79" s="1227"/>
      <c r="F79" s="1227"/>
      <c r="G79" s="1239"/>
      <c r="H79" s="1239"/>
      <c r="I79" s="1239"/>
      <c r="J79" s="1239"/>
      <c r="K79" s="1239"/>
      <c r="L79" s="1242"/>
      <c r="M79" s="1297"/>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x14ac:dyDescent="0.15">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95"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x14ac:dyDescent="0.15">
      <c r="A81" s="1229"/>
      <c r="B81" s="1226"/>
      <c r="C81" s="1226"/>
      <c r="D81" s="1226"/>
      <c r="E81" s="1226"/>
      <c r="F81" s="1226"/>
      <c r="G81" s="1238"/>
      <c r="H81" s="1238"/>
      <c r="I81" s="1238"/>
      <c r="J81" s="1238"/>
      <c r="K81" s="1238"/>
      <c r="L81" s="1241"/>
      <c r="M81" s="1296"/>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x14ac:dyDescent="0.2">
      <c r="A82" s="1230"/>
      <c r="B82" s="1227"/>
      <c r="C82" s="1227"/>
      <c r="D82" s="1227"/>
      <c r="E82" s="1227"/>
      <c r="F82" s="1227"/>
      <c r="G82" s="1239"/>
      <c r="H82" s="1239"/>
      <c r="I82" s="1239"/>
      <c r="J82" s="1239"/>
      <c r="K82" s="1239"/>
      <c r="L82" s="1242"/>
      <c r="M82" s="1297"/>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x14ac:dyDescent="0.15">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95"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x14ac:dyDescent="0.15">
      <c r="A84" s="1229"/>
      <c r="B84" s="1226"/>
      <c r="C84" s="1226"/>
      <c r="D84" s="1226"/>
      <c r="E84" s="1226"/>
      <c r="F84" s="1226"/>
      <c r="G84" s="1238"/>
      <c r="H84" s="1238"/>
      <c r="I84" s="1238"/>
      <c r="J84" s="1238"/>
      <c r="K84" s="1238"/>
      <c r="L84" s="1241"/>
      <c r="M84" s="1296"/>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x14ac:dyDescent="0.2">
      <c r="A85" s="1230"/>
      <c r="B85" s="1227"/>
      <c r="C85" s="1227"/>
      <c r="D85" s="1227"/>
      <c r="E85" s="1227"/>
      <c r="F85" s="1227"/>
      <c r="G85" s="1239"/>
      <c r="H85" s="1239"/>
      <c r="I85" s="1239"/>
      <c r="J85" s="1239"/>
      <c r="K85" s="1239"/>
      <c r="L85" s="1242"/>
      <c r="M85" s="1297"/>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x14ac:dyDescent="0.15">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95"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x14ac:dyDescent="0.15">
      <c r="A87" s="1229"/>
      <c r="B87" s="1226"/>
      <c r="C87" s="1226"/>
      <c r="D87" s="1226"/>
      <c r="E87" s="1226"/>
      <c r="F87" s="1226"/>
      <c r="G87" s="1238"/>
      <c r="H87" s="1238"/>
      <c r="I87" s="1238"/>
      <c r="J87" s="1238"/>
      <c r="K87" s="1238"/>
      <c r="L87" s="1241"/>
      <c r="M87" s="1296"/>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x14ac:dyDescent="0.2">
      <c r="A88" s="1230"/>
      <c r="B88" s="1227"/>
      <c r="C88" s="1227"/>
      <c r="D88" s="1227"/>
      <c r="E88" s="1227"/>
      <c r="F88" s="1227"/>
      <c r="G88" s="1239"/>
      <c r="H88" s="1239"/>
      <c r="I88" s="1239"/>
      <c r="J88" s="1239"/>
      <c r="K88" s="1239"/>
      <c r="L88" s="1242"/>
      <c r="M88" s="1297"/>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x14ac:dyDescent="0.15">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95"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x14ac:dyDescent="0.15">
      <c r="A90" s="1229"/>
      <c r="B90" s="1226"/>
      <c r="C90" s="1226"/>
      <c r="D90" s="1226"/>
      <c r="E90" s="1226"/>
      <c r="F90" s="1226"/>
      <c r="G90" s="1238"/>
      <c r="H90" s="1238"/>
      <c r="I90" s="1238"/>
      <c r="J90" s="1238"/>
      <c r="K90" s="1238"/>
      <c r="L90" s="1241"/>
      <c r="M90" s="1296"/>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x14ac:dyDescent="0.2">
      <c r="A91" s="1230"/>
      <c r="B91" s="1227"/>
      <c r="C91" s="1227"/>
      <c r="D91" s="1227"/>
      <c r="E91" s="1227"/>
      <c r="F91" s="1227"/>
      <c r="G91" s="1239"/>
      <c r="H91" s="1239"/>
      <c r="I91" s="1239"/>
      <c r="J91" s="1239"/>
      <c r="K91" s="1239"/>
      <c r="L91" s="1242"/>
      <c r="M91" s="1297"/>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x14ac:dyDescent="0.15">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95"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x14ac:dyDescent="0.15">
      <c r="A93" s="1229"/>
      <c r="B93" s="1226"/>
      <c r="C93" s="1226"/>
      <c r="D93" s="1226"/>
      <c r="E93" s="1226"/>
      <c r="F93" s="1226"/>
      <c r="G93" s="1238"/>
      <c r="H93" s="1238"/>
      <c r="I93" s="1238"/>
      <c r="J93" s="1238"/>
      <c r="K93" s="1238"/>
      <c r="L93" s="1241"/>
      <c r="M93" s="1296"/>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x14ac:dyDescent="0.2">
      <c r="A94" s="1230"/>
      <c r="B94" s="1227"/>
      <c r="C94" s="1227"/>
      <c r="D94" s="1227"/>
      <c r="E94" s="1227"/>
      <c r="F94" s="1227"/>
      <c r="G94" s="1239"/>
      <c r="H94" s="1239"/>
      <c r="I94" s="1239"/>
      <c r="J94" s="1239"/>
      <c r="K94" s="1239"/>
      <c r="L94" s="1242"/>
      <c r="M94" s="1297"/>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x14ac:dyDescent="0.15">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95"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x14ac:dyDescent="0.15">
      <c r="A96" s="1229"/>
      <c r="B96" s="1226"/>
      <c r="C96" s="1226"/>
      <c r="D96" s="1226"/>
      <c r="E96" s="1226"/>
      <c r="F96" s="1226"/>
      <c r="G96" s="1238"/>
      <c r="H96" s="1238"/>
      <c r="I96" s="1238"/>
      <c r="J96" s="1238"/>
      <c r="K96" s="1238"/>
      <c r="L96" s="1241"/>
      <c r="M96" s="1296"/>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x14ac:dyDescent="0.2">
      <c r="A97" s="1230"/>
      <c r="B97" s="1227"/>
      <c r="C97" s="1227"/>
      <c r="D97" s="1227"/>
      <c r="E97" s="1227"/>
      <c r="F97" s="1227"/>
      <c r="G97" s="1239"/>
      <c r="H97" s="1239"/>
      <c r="I97" s="1239"/>
      <c r="J97" s="1239"/>
      <c r="K97" s="1239"/>
      <c r="L97" s="1242"/>
      <c r="M97" s="1297"/>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x14ac:dyDescent="0.15">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95"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x14ac:dyDescent="0.15">
      <c r="A99" s="1229"/>
      <c r="B99" s="1226"/>
      <c r="C99" s="1226"/>
      <c r="D99" s="1226"/>
      <c r="E99" s="1226"/>
      <c r="F99" s="1226"/>
      <c r="G99" s="1238"/>
      <c r="H99" s="1238"/>
      <c r="I99" s="1238"/>
      <c r="J99" s="1238"/>
      <c r="K99" s="1238"/>
      <c r="L99" s="1241"/>
      <c r="M99" s="1296"/>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x14ac:dyDescent="0.2">
      <c r="A100" s="1230"/>
      <c r="B100" s="1227"/>
      <c r="C100" s="1227"/>
      <c r="D100" s="1227"/>
      <c r="E100" s="1227"/>
      <c r="F100" s="1227"/>
      <c r="G100" s="1239"/>
      <c r="H100" s="1239"/>
      <c r="I100" s="1239"/>
      <c r="J100" s="1239"/>
      <c r="K100" s="1239"/>
      <c r="L100" s="1242"/>
      <c r="M100" s="1297"/>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x14ac:dyDescent="0.15">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95"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x14ac:dyDescent="0.15">
      <c r="A102" s="1229"/>
      <c r="B102" s="1226"/>
      <c r="C102" s="1226"/>
      <c r="D102" s="1226"/>
      <c r="E102" s="1226"/>
      <c r="F102" s="1226"/>
      <c r="G102" s="1238"/>
      <c r="H102" s="1238"/>
      <c r="I102" s="1238"/>
      <c r="J102" s="1238"/>
      <c r="K102" s="1238"/>
      <c r="L102" s="1241"/>
      <c r="M102" s="1296"/>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x14ac:dyDescent="0.2">
      <c r="A103" s="1230"/>
      <c r="B103" s="1227"/>
      <c r="C103" s="1227"/>
      <c r="D103" s="1227"/>
      <c r="E103" s="1227"/>
      <c r="F103" s="1227"/>
      <c r="G103" s="1239"/>
      <c r="H103" s="1239"/>
      <c r="I103" s="1239"/>
      <c r="J103" s="1239"/>
      <c r="K103" s="1239"/>
      <c r="L103" s="1242"/>
      <c r="M103" s="1297"/>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x14ac:dyDescent="0.15">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95"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x14ac:dyDescent="0.15">
      <c r="A105" s="1229"/>
      <c r="B105" s="1226"/>
      <c r="C105" s="1226"/>
      <c r="D105" s="1226"/>
      <c r="E105" s="1226"/>
      <c r="F105" s="1226"/>
      <c r="G105" s="1238"/>
      <c r="H105" s="1238"/>
      <c r="I105" s="1238"/>
      <c r="J105" s="1238"/>
      <c r="K105" s="1238"/>
      <c r="L105" s="1241"/>
      <c r="M105" s="1296"/>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x14ac:dyDescent="0.2">
      <c r="A106" s="1230"/>
      <c r="B106" s="1227"/>
      <c r="C106" s="1227"/>
      <c r="D106" s="1227"/>
      <c r="E106" s="1227"/>
      <c r="F106" s="1227"/>
      <c r="G106" s="1239"/>
      <c r="H106" s="1239"/>
      <c r="I106" s="1239"/>
      <c r="J106" s="1239"/>
      <c r="K106" s="1239"/>
      <c r="L106" s="1242"/>
      <c r="M106" s="1297"/>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x14ac:dyDescent="0.15">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95"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x14ac:dyDescent="0.15">
      <c r="A108" s="1229"/>
      <c r="B108" s="1226"/>
      <c r="C108" s="1226"/>
      <c r="D108" s="1226"/>
      <c r="E108" s="1226"/>
      <c r="F108" s="1226"/>
      <c r="G108" s="1238"/>
      <c r="H108" s="1238"/>
      <c r="I108" s="1238"/>
      <c r="J108" s="1238"/>
      <c r="K108" s="1238"/>
      <c r="L108" s="1241"/>
      <c r="M108" s="1296"/>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x14ac:dyDescent="0.2">
      <c r="A109" s="1230"/>
      <c r="B109" s="1227"/>
      <c r="C109" s="1227"/>
      <c r="D109" s="1227"/>
      <c r="E109" s="1227"/>
      <c r="F109" s="1227"/>
      <c r="G109" s="1239"/>
      <c r="H109" s="1239"/>
      <c r="I109" s="1239"/>
      <c r="J109" s="1239"/>
      <c r="K109" s="1239"/>
      <c r="L109" s="1242"/>
      <c r="M109" s="1297"/>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x14ac:dyDescent="0.15">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95"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x14ac:dyDescent="0.15">
      <c r="A111" s="1229"/>
      <c r="B111" s="1226"/>
      <c r="C111" s="1226"/>
      <c r="D111" s="1226"/>
      <c r="E111" s="1226"/>
      <c r="F111" s="1226"/>
      <c r="G111" s="1238"/>
      <c r="H111" s="1238"/>
      <c r="I111" s="1238"/>
      <c r="J111" s="1238"/>
      <c r="K111" s="1238"/>
      <c r="L111" s="1241"/>
      <c r="M111" s="1296"/>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x14ac:dyDescent="0.2">
      <c r="A112" s="1230"/>
      <c r="B112" s="1227"/>
      <c r="C112" s="1227"/>
      <c r="D112" s="1227"/>
      <c r="E112" s="1227"/>
      <c r="F112" s="1227"/>
      <c r="G112" s="1239"/>
      <c r="H112" s="1239"/>
      <c r="I112" s="1239"/>
      <c r="J112" s="1239"/>
      <c r="K112" s="1239"/>
      <c r="L112" s="1242"/>
      <c r="M112" s="1297"/>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x14ac:dyDescent="0.15">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95"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x14ac:dyDescent="0.15">
      <c r="A114" s="1229"/>
      <c r="B114" s="1226"/>
      <c r="C114" s="1226"/>
      <c r="D114" s="1226"/>
      <c r="E114" s="1226"/>
      <c r="F114" s="1226"/>
      <c r="G114" s="1238"/>
      <c r="H114" s="1238"/>
      <c r="I114" s="1238"/>
      <c r="J114" s="1238"/>
      <c r="K114" s="1238"/>
      <c r="L114" s="1241"/>
      <c r="M114" s="1296"/>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x14ac:dyDescent="0.2">
      <c r="A115" s="1230"/>
      <c r="B115" s="1227"/>
      <c r="C115" s="1227"/>
      <c r="D115" s="1227"/>
      <c r="E115" s="1227"/>
      <c r="F115" s="1227"/>
      <c r="G115" s="1239"/>
      <c r="H115" s="1239"/>
      <c r="I115" s="1239"/>
      <c r="J115" s="1239"/>
      <c r="K115" s="1239"/>
      <c r="L115" s="1242"/>
      <c r="M115" s="1297"/>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x14ac:dyDescent="0.15">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95"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x14ac:dyDescent="0.15">
      <c r="A117" s="1229"/>
      <c r="B117" s="1226"/>
      <c r="C117" s="1226"/>
      <c r="D117" s="1226"/>
      <c r="E117" s="1226"/>
      <c r="F117" s="1226"/>
      <c r="G117" s="1238"/>
      <c r="H117" s="1238"/>
      <c r="I117" s="1238"/>
      <c r="J117" s="1238"/>
      <c r="K117" s="1238"/>
      <c r="L117" s="1241"/>
      <c r="M117" s="1296"/>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x14ac:dyDescent="0.2">
      <c r="A118" s="1230"/>
      <c r="B118" s="1227"/>
      <c r="C118" s="1227"/>
      <c r="D118" s="1227"/>
      <c r="E118" s="1227"/>
      <c r="F118" s="1227"/>
      <c r="G118" s="1239"/>
      <c r="H118" s="1239"/>
      <c r="I118" s="1239"/>
      <c r="J118" s="1239"/>
      <c r="K118" s="1239"/>
      <c r="L118" s="1242"/>
      <c r="M118" s="1297"/>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x14ac:dyDescent="0.15">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95"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x14ac:dyDescent="0.15">
      <c r="A120" s="1229"/>
      <c r="B120" s="1226"/>
      <c r="C120" s="1226"/>
      <c r="D120" s="1226"/>
      <c r="E120" s="1226"/>
      <c r="F120" s="1226"/>
      <c r="G120" s="1238"/>
      <c r="H120" s="1238"/>
      <c r="I120" s="1238"/>
      <c r="J120" s="1238"/>
      <c r="K120" s="1238"/>
      <c r="L120" s="1241"/>
      <c r="M120" s="1296"/>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x14ac:dyDescent="0.2">
      <c r="A121" s="1230"/>
      <c r="B121" s="1227"/>
      <c r="C121" s="1227"/>
      <c r="D121" s="1227"/>
      <c r="E121" s="1227"/>
      <c r="F121" s="1227"/>
      <c r="G121" s="1239"/>
      <c r="H121" s="1239"/>
      <c r="I121" s="1239"/>
      <c r="J121" s="1239"/>
      <c r="K121" s="1239"/>
      <c r="L121" s="1242"/>
      <c r="M121" s="1297"/>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x14ac:dyDescent="0.15">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95"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x14ac:dyDescent="0.15">
      <c r="A123" s="1229"/>
      <c r="B123" s="1226"/>
      <c r="C123" s="1226"/>
      <c r="D123" s="1226"/>
      <c r="E123" s="1226"/>
      <c r="F123" s="1226"/>
      <c r="G123" s="1238"/>
      <c r="H123" s="1238"/>
      <c r="I123" s="1238"/>
      <c r="J123" s="1238"/>
      <c r="K123" s="1238"/>
      <c r="L123" s="1241"/>
      <c r="M123" s="1296"/>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x14ac:dyDescent="0.2">
      <c r="A124" s="1230"/>
      <c r="B124" s="1227"/>
      <c r="C124" s="1227"/>
      <c r="D124" s="1227"/>
      <c r="E124" s="1227"/>
      <c r="F124" s="1227"/>
      <c r="G124" s="1239"/>
      <c r="H124" s="1239"/>
      <c r="I124" s="1239"/>
      <c r="J124" s="1239"/>
      <c r="K124" s="1239"/>
      <c r="L124" s="1242"/>
      <c r="M124" s="1297"/>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x14ac:dyDescent="0.15">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95"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x14ac:dyDescent="0.15">
      <c r="A126" s="1229"/>
      <c r="B126" s="1226"/>
      <c r="C126" s="1226"/>
      <c r="D126" s="1226"/>
      <c r="E126" s="1226"/>
      <c r="F126" s="1226"/>
      <c r="G126" s="1238"/>
      <c r="H126" s="1238"/>
      <c r="I126" s="1238"/>
      <c r="J126" s="1238"/>
      <c r="K126" s="1238"/>
      <c r="L126" s="1241"/>
      <c r="M126" s="1296"/>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x14ac:dyDescent="0.2">
      <c r="A127" s="1230"/>
      <c r="B127" s="1227"/>
      <c r="C127" s="1227"/>
      <c r="D127" s="1227"/>
      <c r="E127" s="1227"/>
      <c r="F127" s="1227"/>
      <c r="G127" s="1239"/>
      <c r="H127" s="1239"/>
      <c r="I127" s="1239"/>
      <c r="J127" s="1239"/>
      <c r="K127" s="1239"/>
      <c r="L127" s="1242"/>
      <c r="M127" s="1297"/>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x14ac:dyDescent="0.15">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95"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x14ac:dyDescent="0.15">
      <c r="A129" s="1229"/>
      <c r="B129" s="1226"/>
      <c r="C129" s="1226"/>
      <c r="D129" s="1226"/>
      <c r="E129" s="1226"/>
      <c r="F129" s="1226"/>
      <c r="G129" s="1238"/>
      <c r="H129" s="1238"/>
      <c r="I129" s="1238"/>
      <c r="J129" s="1238"/>
      <c r="K129" s="1238"/>
      <c r="L129" s="1241"/>
      <c r="M129" s="1296"/>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x14ac:dyDescent="0.2">
      <c r="A130" s="1230"/>
      <c r="B130" s="1227"/>
      <c r="C130" s="1227"/>
      <c r="D130" s="1227"/>
      <c r="E130" s="1227"/>
      <c r="F130" s="1227"/>
      <c r="G130" s="1239"/>
      <c r="H130" s="1239"/>
      <c r="I130" s="1239"/>
      <c r="J130" s="1239"/>
      <c r="K130" s="1239"/>
      <c r="L130" s="1242"/>
      <c r="M130" s="1297"/>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x14ac:dyDescent="0.15">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95"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x14ac:dyDescent="0.15">
      <c r="A132" s="1229"/>
      <c r="B132" s="1226"/>
      <c r="C132" s="1226"/>
      <c r="D132" s="1226"/>
      <c r="E132" s="1226"/>
      <c r="F132" s="1226"/>
      <c r="G132" s="1238"/>
      <c r="H132" s="1238"/>
      <c r="I132" s="1238"/>
      <c r="J132" s="1238"/>
      <c r="K132" s="1238"/>
      <c r="L132" s="1241"/>
      <c r="M132" s="1296"/>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x14ac:dyDescent="0.2">
      <c r="A133" s="1230"/>
      <c r="B133" s="1227"/>
      <c r="C133" s="1227"/>
      <c r="D133" s="1227"/>
      <c r="E133" s="1227"/>
      <c r="F133" s="1227"/>
      <c r="G133" s="1239"/>
      <c r="H133" s="1239"/>
      <c r="I133" s="1239"/>
      <c r="J133" s="1239"/>
      <c r="K133" s="1239"/>
      <c r="L133" s="1242"/>
      <c r="M133" s="1297"/>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x14ac:dyDescent="0.15">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95"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x14ac:dyDescent="0.15">
      <c r="A135" s="1229"/>
      <c r="B135" s="1226"/>
      <c r="C135" s="1226"/>
      <c r="D135" s="1226"/>
      <c r="E135" s="1226"/>
      <c r="F135" s="1226"/>
      <c r="G135" s="1238"/>
      <c r="H135" s="1238"/>
      <c r="I135" s="1238"/>
      <c r="J135" s="1238"/>
      <c r="K135" s="1238"/>
      <c r="L135" s="1241"/>
      <c r="M135" s="1296"/>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x14ac:dyDescent="0.2">
      <c r="A136" s="1230"/>
      <c r="B136" s="1227"/>
      <c r="C136" s="1227"/>
      <c r="D136" s="1227"/>
      <c r="E136" s="1227"/>
      <c r="F136" s="1227"/>
      <c r="G136" s="1239"/>
      <c r="H136" s="1239"/>
      <c r="I136" s="1239"/>
      <c r="J136" s="1239"/>
      <c r="K136" s="1239"/>
      <c r="L136" s="1242"/>
      <c r="M136" s="1297"/>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x14ac:dyDescent="0.15">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95"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x14ac:dyDescent="0.15">
      <c r="A138" s="1229"/>
      <c r="B138" s="1226"/>
      <c r="C138" s="1226"/>
      <c r="D138" s="1226"/>
      <c r="E138" s="1226"/>
      <c r="F138" s="1226"/>
      <c r="G138" s="1238"/>
      <c r="H138" s="1238"/>
      <c r="I138" s="1238"/>
      <c r="J138" s="1238"/>
      <c r="K138" s="1238"/>
      <c r="L138" s="1241"/>
      <c r="M138" s="1296"/>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x14ac:dyDescent="0.2">
      <c r="A139" s="1230"/>
      <c r="B139" s="1227"/>
      <c r="C139" s="1227"/>
      <c r="D139" s="1227"/>
      <c r="E139" s="1227"/>
      <c r="F139" s="1227"/>
      <c r="G139" s="1239"/>
      <c r="H139" s="1239"/>
      <c r="I139" s="1239"/>
      <c r="J139" s="1239"/>
      <c r="K139" s="1239"/>
      <c r="L139" s="1242"/>
      <c r="M139" s="1297"/>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x14ac:dyDescent="0.15">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95"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x14ac:dyDescent="0.15">
      <c r="A141" s="1229"/>
      <c r="B141" s="1226"/>
      <c r="C141" s="1226"/>
      <c r="D141" s="1226"/>
      <c r="E141" s="1226"/>
      <c r="F141" s="1226"/>
      <c r="G141" s="1238"/>
      <c r="H141" s="1238"/>
      <c r="I141" s="1238"/>
      <c r="J141" s="1238"/>
      <c r="K141" s="1238"/>
      <c r="L141" s="1241"/>
      <c r="M141" s="1296"/>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x14ac:dyDescent="0.2">
      <c r="A142" s="1230"/>
      <c r="B142" s="1227"/>
      <c r="C142" s="1227"/>
      <c r="D142" s="1227"/>
      <c r="E142" s="1227"/>
      <c r="F142" s="1227"/>
      <c r="G142" s="1239"/>
      <c r="H142" s="1239"/>
      <c r="I142" s="1239"/>
      <c r="J142" s="1239"/>
      <c r="K142" s="1239"/>
      <c r="L142" s="1242"/>
      <c r="M142" s="1297"/>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x14ac:dyDescent="0.15">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95"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x14ac:dyDescent="0.15">
      <c r="A144" s="1229"/>
      <c r="B144" s="1226"/>
      <c r="C144" s="1226"/>
      <c r="D144" s="1226"/>
      <c r="E144" s="1226"/>
      <c r="F144" s="1226"/>
      <c r="G144" s="1238"/>
      <c r="H144" s="1238"/>
      <c r="I144" s="1238"/>
      <c r="J144" s="1238"/>
      <c r="K144" s="1238"/>
      <c r="L144" s="1241"/>
      <c r="M144" s="1296"/>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x14ac:dyDescent="0.2">
      <c r="A145" s="1230"/>
      <c r="B145" s="1227"/>
      <c r="C145" s="1227"/>
      <c r="D145" s="1227"/>
      <c r="E145" s="1227"/>
      <c r="F145" s="1227"/>
      <c r="G145" s="1239"/>
      <c r="H145" s="1239"/>
      <c r="I145" s="1239"/>
      <c r="J145" s="1239"/>
      <c r="K145" s="1239"/>
      <c r="L145" s="1242"/>
      <c r="M145" s="1297"/>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x14ac:dyDescent="0.15">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95"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x14ac:dyDescent="0.15">
      <c r="A147" s="1229"/>
      <c r="B147" s="1226"/>
      <c r="C147" s="1226"/>
      <c r="D147" s="1226"/>
      <c r="E147" s="1226"/>
      <c r="F147" s="1226"/>
      <c r="G147" s="1238"/>
      <c r="H147" s="1238"/>
      <c r="I147" s="1238"/>
      <c r="J147" s="1238"/>
      <c r="K147" s="1238"/>
      <c r="L147" s="1241"/>
      <c r="M147" s="1296"/>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x14ac:dyDescent="0.2">
      <c r="A148" s="1230"/>
      <c r="B148" s="1227"/>
      <c r="C148" s="1227"/>
      <c r="D148" s="1227"/>
      <c r="E148" s="1227"/>
      <c r="F148" s="1227"/>
      <c r="G148" s="1239"/>
      <c r="H148" s="1239"/>
      <c r="I148" s="1239"/>
      <c r="J148" s="1239"/>
      <c r="K148" s="1239"/>
      <c r="L148" s="1242"/>
      <c r="M148" s="1297"/>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x14ac:dyDescent="0.15">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95"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x14ac:dyDescent="0.15">
      <c r="A150" s="1229"/>
      <c r="B150" s="1226"/>
      <c r="C150" s="1226"/>
      <c r="D150" s="1226"/>
      <c r="E150" s="1226"/>
      <c r="F150" s="1226"/>
      <c r="G150" s="1238"/>
      <c r="H150" s="1238"/>
      <c r="I150" s="1238"/>
      <c r="J150" s="1238"/>
      <c r="K150" s="1238"/>
      <c r="L150" s="1241"/>
      <c r="M150" s="1296"/>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x14ac:dyDescent="0.2">
      <c r="A151" s="1230"/>
      <c r="B151" s="1227"/>
      <c r="C151" s="1227"/>
      <c r="D151" s="1227"/>
      <c r="E151" s="1227"/>
      <c r="F151" s="1227"/>
      <c r="G151" s="1239"/>
      <c r="H151" s="1239"/>
      <c r="I151" s="1239"/>
      <c r="J151" s="1239"/>
      <c r="K151" s="1239"/>
      <c r="L151" s="1242"/>
      <c r="M151" s="1297"/>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x14ac:dyDescent="0.15">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95"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x14ac:dyDescent="0.15">
      <c r="A153" s="1229"/>
      <c r="B153" s="1226"/>
      <c r="C153" s="1226"/>
      <c r="D153" s="1226"/>
      <c r="E153" s="1226"/>
      <c r="F153" s="1226"/>
      <c r="G153" s="1238"/>
      <c r="H153" s="1238"/>
      <c r="I153" s="1238"/>
      <c r="J153" s="1238"/>
      <c r="K153" s="1238"/>
      <c r="L153" s="1241"/>
      <c r="M153" s="1296"/>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x14ac:dyDescent="0.2">
      <c r="A154" s="1230"/>
      <c r="B154" s="1227"/>
      <c r="C154" s="1227"/>
      <c r="D154" s="1227"/>
      <c r="E154" s="1227"/>
      <c r="F154" s="1227"/>
      <c r="G154" s="1239"/>
      <c r="H154" s="1239"/>
      <c r="I154" s="1239"/>
      <c r="J154" s="1239"/>
      <c r="K154" s="1239"/>
      <c r="L154" s="1242"/>
      <c r="M154" s="1297"/>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x14ac:dyDescent="0.15">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95"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x14ac:dyDescent="0.15">
      <c r="A156" s="1229"/>
      <c r="B156" s="1226"/>
      <c r="C156" s="1226"/>
      <c r="D156" s="1226"/>
      <c r="E156" s="1226"/>
      <c r="F156" s="1226"/>
      <c r="G156" s="1238"/>
      <c r="H156" s="1238"/>
      <c r="I156" s="1238"/>
      <c r="J156" s="1238"/>
      <c r="K156" s="1238"/>
      <c r="L156" s="1241"/>
      <c r="M156" s="1296"/>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x14ac:dyDescent="0.2">
      <c r="A157" s="1230"/>
      <c r="B157" s="1227"/>
      <c r="C157" s="1227"/>
      <c r="D157" s="1227"/>
      <c r="E157" s="1227"/>
      <c r="F157" s="1227"/>
      <c r="G157" s="1239"/>
      <c r="H157" s="1239"/>
      <c r="I157" s="1239"/>
      <c r="J157" s="1239"/>
      <c r="K157" s="1239"/>
      <c r="L157" s="1242"/>
      <c r="M157" s="1297"/>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x14ac:dyDescent="0.15">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95"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x14ac:dyDescent="0.15">
      <c r="A159" s="1229"/>
      <c r="B159" s="1226"/>
      <c r="C159" s="1226"/>
      <c r="D159" s="1226"/>
      <c r="E159" s="1226"/>
      <c r="F159" s="1226"/>
      <c r="G159" s="1238"/>
      <c r="H159" s="1238"/>
      <c r="I159" s="1238"/>
      <c r="J159" s="1238"/>
      <c r="K159" s="1238"/>
      <c r="L159" s="1241"/>
      <c r="M159" s="1296"/>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x14ac:dyDescent="0.2">
      <c r="A160" s="1230"/>
      <c r="B160" s="1227"/>
      <c r="C160" s="1227"/>
      <c r="D160" s="1227"/>
      <c r="E160" s="1227"/>
      <c r="F160" s="1227"/>
      <c r="G160" s="1239"/>
      <c r="H160" s="1239"/>
      <c r="I160" s="1239"/>
      <c r="J160" s="1239"/>
      <c r="K160" s="1239"/>
      <c r="L160" s="1242"/>
      <c r="M160" s="1297"/>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x14ac:dyDescent="0.15">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95"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x14ac:dyDescent="0.15">
      <c r="A162" s="1229"/>
      <c r="B162" s="1226"/>
      <c r="C162" s="1226"/>
      <c r="D162" s="1226"/>
      <c r="E162" s="1226"/>
      <c r="F162" s="1226"/>
      <c r="G162" s="1238"/>
      <c r="H162" s="1238"/>
      <c r="I162" s="1238"/>
      <c r="J162" s="1238"/>
      <c r="K162" s="1238"/>
      <c r="L162" s="1241"/>
      <c r="M162" s="1296"/>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x14ac:dyDescent="0.2">
      <c r="A163" s="1230"/>
      <c r="B163" s="1227"/>
      <c r="C163" s="1227"/>
      <c r="D163" s="1227"/>
      <c r="E163" s="1227"/>
      <c r="F163" s="1227"/>
      <c r="G163" s="1239"/>
      <c r="H163" s="1239"/>
      <c r="I163" s="1239"/>
      <c r="J163" s="1239"/>
      <c r="K163" s="1239"/>
      <c r="L163" s="1242"/>
      <c r="M163" s="1297"/>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x14ac:dyDescent="0.15">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95"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x14ac:dyDescent="0.15">
      <c r="A165" s="1229"/>
      <c r="B165" s="1226"/>
      <c r="C165" s="1226"/>
      <c r="D165" s="1226"/>
      <c r="E165" s="1226"/>
      <c r="F165" s="1226"/>
      <c r="G165" s="1238"/>
      <c r="H165" s="1238"/>
      <c r="I165" s="1238"/>
      <c r="J165" s="1238"/>
      <c r="K165" s="1238"/>
      <c r="L165" s="1241"/>
      <c r="M165" s="1296"/>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x14ac:dyDescent="0.2">
      <c r="A166" s="1230"/>
      <c r="B166" s="1227"/>
      <c r="C166" s="1227"/>
      <c r="D166" s="1227"/>
      <c r="E166" s="1227"/>
      <c r="F166" s="1227"/>
      <c r="G166" s="1239"/>
      <c r="H166" s="1239"/>
      <c r="I166" s="1239"/>
      <c r="J166" s="1239"/>
      <c r="K166" s="1239"/>
      <c r="L166" s="1242"/>
      <c r="M166" s="1297"/>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x14ac:dyDescent="0.15">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95"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x14ac:dyDescent="0.15">
      <c r="A168" s="1229"/>
      <c r="B168" s="1226"/>
      <c r="C168" s="1226"/>
      <c r="D168" s="1226"/>
      <c r="E168" s="1226"/>
      <c r="F168" s="1226"/>
      <c r="G168" s="1238"/>
      <c r="H168" s="1238"/>
      <c r="I168" s="1238"/>
      <c r="J168" s="1238"/>
      <c r="K168" s="1238"/>
      <c r="L168" s="1241"/>
      <c r="M168" s="1296"/>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x14ac:dyDescent="0.2">
      <c r="A169" s="1230"/>
      <c r="B169" s="1227"/>
      <c r="C169" s="1227"/>
      <c r="D169" s="1227"/>
      <c r="E169" s="1227"/>
      <c r="F169" s="1227"/>
      <c r="G169" s="1239"/>
      <c r="H169" s="1239"/>
      <c r="I169" s="1239"/>
      <c r="J169" s="1239"/>
      <c r="K169" s="1239"/>
      <c r="L169" s="1242"/>
      <c r="M169" s="1297"/>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x14ac:dyDescent="0.15">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95"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x14ac:dyDescent="0.15">
      <c r="A171" s="1229"/>
      <c r="B171" s="1226"/>
      <c r="C171" s="1226"/>
      <c r="D171" s="1226"/>
      <c r="E171" s="1226"/>
      <c r="F171" s="1226"/>
      <c r="G171" s="1238"/>
      <c r="H171" s="1238"/>
      <c r="I171" s="1238"/>
      <c r="J171" s="1238"/>
      <c r="K171" s="1238"/>
      <c r="L171" s="1241"/>
      <c r="M171" s="1296"/>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x14ac:dyDescent="0.2">
      <c r="A172" s="1230"/>
      <c r="B172" s="1227"/>
      <c r="C172" s="1227"/>
      <c r="D172" s="1227"/>
      <c r="E172" s="1227"/>
      <c r="F172" s="1227"/>
      <c r="G172" s="1239"/>
      <c r="H172" s="1239"/>
      <c r="I172" s="1239"/>
      <c r="J172" s="1239"/>
      <c r="K172" s="1239"/>
      <c r="L172" s="1242"/>
      <c r="M172" s="1297"/>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x14ac:dyDescent="0.15">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95"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x14ac:dyDescent="0.15">
      <c r="A174" s="1229"/>
      <c r="B174" s="1226"/>
      <c r="C174" s="1226"/>
      <c r="D174" s="1226"/>
      <c r="E174" s="1226"/>
      <c r="F174" s="1226"/>
      <c r="G174" s="1238"/>
      <c r="H174" s="1238"/>
      <c r="I174" s="1238"/>
      <c r="J174" s="1238"/>
      <c r="K174" s="1238"/>
      <c r="L174" s="1241"/>
      <c r="M174" s="1296"/>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x14ac:dyDescent="0.2">
      <c r="A175" s="1230"/>
      <c r="B175" s="1227"/>
      <c r="C175" s="1227"/>
      <c r="D175" s="1227"/>
      <c r="E175" s="1227"/>
      <c r="F175" s="1227"/>
      <c r="G175" s="1239"/>
      <c r="H175" s="1239"/>
      <c r="I175" s="1239"/>
      <c r="J175" s="1239"/>
      <c r="K175" s="1239"/>
      <c r="L175" s="1242"/>
      <c r="M175" s="1297"/>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x14ac:dyDescent="0.15">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95"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x14ac:dyDescent="0.15">
      <c r="A177" s="1229"/>
      <c r="B177" s="1226"/>
      <c r="C177" s="1226"/>
      <c r="D177" s="1226"/>
      <c r="E177" s="1226"/>
      <c r="F177" s="1226"/>
      <c r="G177" s="1238"/>
      <c r="H177" s="1238"/>
      <c r="I177" s="1238"/>
      <c r="J177" s="1238"/>
      <c r="K177" s="1238"/>
      <c r="L177" s="1241"/>
      <c r="M177" s="1296"/>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x14ac:dyDescent="0.2">
      <c r="A178" s="1230"/>
      <c r="B178" s="1227"/>
      <c r="C178" s="1227"/>
      <c r="D178" s="1227"/>
      <c r="E178" s="1227"/>
      <c r="F178" s="1227"/>
      <c r="G178" s="1239"/>
      <c r="H178" s="1239"/>
      <c r="I178" s="1239"/>
      <c r="J178" s="1239"/>
      <c r="K178" s="1239"/>
      <c r="L178" s="1242"/>
      <c r="M178" s="1297"/>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x14ac:dyDescent="0.15">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95"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x14ac:dyDescent="0.15">
      <c r="A180" s="1229"/>
      <c r="B180" s="1226"/>
      <c r="C180" s="1226"/>
      <c r="D180" s="1226"/>
      <c r="E180" s="1226"/>
      <c r="F180" s="1226"/>
      <c r="G180" s="1238"/>
      <c r="H180" s="1238"/>
      <c r="I180" s="1238"/>
      <c r="J180" s="1238"/>
      <c r="K180" s="1238"/>
      <c r="L180" s="1241"/>
      <c r="M180" s="1296"/>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x14ac:dyDescent="0.2">
      <c r="A181" s="1230"/>
      <c r="B181" s="1227"/>
      <c r="C181" s="1227"/>
      <c r="D181" s="1227"/>
      <c r="E181" s="1227"/>
      <c r="F181" s="1227"/>
      <c r="G181" s="1239"/>
      <c r="H181" s="1239"/>
      <c r="I181" s="1239"/>
      <c r="J181" s="1239"/>
      <c r="K181" s="1239"/>
      <c r="L181" s="1242"/>
      <c r="M181" s="1297"/>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x14ac:dyDescent="0.15">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95"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x14ac:dyDescent="0.15">
      <c r="A183" s="1229"/>
      <c r="B183" s="1226"/>
      <c r="C183" s="1226"/>
      <c r="D183" s="1226"/>
      <c r="E183" s="1226"/>
      <c r="F183" s="1226"/>
      <c r="G183" s="1238"/>
      <c r="H183" s="1238"/>
      <c r="I183" s="1238"/>
      <c r="J183" s="1238"/>
      <c r="K183" s="1238"/>
      <c r="L183" s="1241"/>
      <c r="M183" s="1296"/>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x14ac:dyDescent="0.2">
      <c r="A184" s="1230"/>
      <c r="B184" s="1227"/>
      <c r="C184" s="1227"/>
      <c r="D184" s="1227"/>
      <c r="E184" s="1227"/>
      <c r="F184" s="1227"/>
      <c r="G184" s="1239"/>
      <c r="H184" s="1239"/>
      <c r="I184" s="1239"/>
      <c r="J184" s="1239"/>
      <c r="K184" s="1239"/>
      <c r="L184" s="1242"/>
      <c r="M184" s="1297"/>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x14ac:dyDescent="0.15">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95"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x14ac:dyDescent="0.15">
      <c r="A186" s="1229"/>
      <c r="B186" s="1226"/>
      <c r="C186" s="1226"/>
      <c r="D186" s="1226"/>
      <c r="E186" s="1226"/>
      <c r="F186" s="1226"/>
      <c r="G186" s="1238"/>
      <c r="H186" s="1238"/>
      <c r="I186" s="1238"/>
      <c r="J186" s="1238"/>
      <c r="K186" s="1238"/>
      <c r="L186" s="1241"/>
      <c r="M186" s="1296"/>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x14ac:dyDescent="0.2">
      <c r="A187" s="1230"/>
      <c r="B187" s="1227"/>
      <c r="C187" s="1227"/>
      <c r="D187" s="1227"/>
      <c r="E187" s="1227"/>
      <c r="F187" s="1227"/>
      <c r="G187" s="1239"/>
      <c r="H187" s="1239"/>
      <c r="I187" s="1239"/>
      <c r="J187" s="1239"/>
      <c r="K187" s="1239"/>
      <c r="L187" s="1242"/>
      <c r="M187" s="1297"/>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x14ac:dyDescent="0.15">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95"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x14ac:dyDescent="0.15">
      <c r="A189" s="1229"/>
      <c r="B189" s="1226"/>
      <c r="C189" s="1226"/>
      <c r="D189" s="1226"/>
      <c r="E189" s="1226"/>
      <c r="F189" s="1226"/>
      <c r="G189" s="1238"/>
      <c r="H189" s="1238"/>
      <c r="I189" s="1238"/>
      <c r="J189" s="1238"/>
      <c r="K189" s="1238"/>
      <c r="L189" s="1241"/>
      <c r="M189" s="1296"/>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x14ac:dyDescent="0.2">
      <c r="A190" s="1230"/>
      <c r="B190" s="1227"/>
      <c r="C190" s="1227"/>
      <c r="D190" s="1227"/>
      <c r="E190" s="1227"/>
      <c r="F190" s="1227"/>
      <c r="G190" s="1239"/>
      <c r="H190" s="1239"/>
      <c r="I190" s="1239"/>
      <c r="J190" s="1239"/>
      <c r="K190" s="1239"/>
      <c r="L190" s="1242"/>
      <c r="M190" s="1297"/>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x14ac:dyDescent="0.15">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95"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x14ac:dyDescent="0.15">
      <c r="A192" s="1229"/>
      <c r="B192" s="1226"/>
      <c r="C192" s="1226"/>
      <c r="D192" s="1226"/>
      <c r="E192" s="1226"/>
      <c r="F192" s="1226"/>
      <c r="G192" s="1238"/>
      <c r="H192" s="1238"/>
      <c r="I192" s="1238"/>
      <c r="J192" s="1238"/>
      <c r="K192" s="1238"/>
      <c r="L192" s="1241"/>
      <c r="M192" s="1296"/>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x14ac:dyDescent="0.2">
      <c r="A193" s="1230"/>
      <c r="B193" s="1227"/>
      <c r="C193" s="1227"/>
      <c r="D193" s="1227"/>
      <c r="E193" s="1227"/>
      <c r="F193" s="1227"/>
      <c r="G193" s="1239"/>
      <c r="H193" s="1239"/>
      <c r="I193" s="1239"/>
      <c r="J193" s="1239"/>
      <c r="K193" s="1239"/>
      <c r="L193" s="1242"/>
      <c r="M193" s="1297"/>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x14ac:dyDescent="0.15">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95"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x14ac:dyDescent="0.15">
      <c r="A195" s="1229"/>
      <c r="B195" s="1226"/>
      <c r="C195" s="1226"/>
      <c r="D195" s="1226"/>
      <c r="E195" s="1226"/>
      <c r="F195" s="1226"/>
      <c r="G195" s="1238"/>
      <c r="H195" s="1238"/>
      <c r="I195" s="1238"/>
      <c r="J195" s="1238"/>
      <c r="K195" s="1238"/>
      <c r="L195" s="1241"/>
      <c r="M195" s="1296"/>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x14ac:dyDescent="0.2">
      <c r="A196" s="1230"/>
      <c r="B196" s="1227"/>
      <c r="C196" s="1227"/>
      <c r="D196" s="1227"/>
      <c r="E196" s="1227"/>
      <c r="F196" s="1227"/>
      <c r="G196" s="1239"/>
      <c r="H196" s="1239"/>
      <c r="I196" s="1239"/>
      <c r="J196" s="1239"/>
      <c r="K196" s="1239"/>
      <c r="L196" s="1242"/>
      <c r="M196" s="1297"/>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x14ac:dyDescent="0.15">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95"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x14ac:dyDescent="0.15">
      <c r="A198" s="1229"/>
      <c r="B198" s="1226"/>
      <c r="C198" s="1226"/>
      <c r="D198" s="1226"/>
      <c r="E198" s="1226"/>
      <c r="F198" s="1226"/>
      <c r="G198" s="1238"/>
      <c r="H198" s="1238"/>
      <c r="I198" s="1238"/>
      <c r="J198" s="1238"/>
      <c r="K198" s="1238"/>
      <c r="L198" s="1241"/>
      <c r="M198" s="1296"/>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x14ac:dyDescent="0.2">
      <c r="A199" s="1230"/>
      <c r="B199" s="1227"/>
      <c r="C199" s="1227"/>
      <c r="D199" s="1227"/>
      <c r="E199" s="1227"/>
      <c r="F199" s="1227"/>
      <c r="G199" s="1239"/>
      <c r="H199" s="1239"/>
      <c r="I199" s="1239"/>
      <c r="J199" s="1239"/>
      <c r="K199" s="1239"/>
      <c r="L199" s="1242"/>
      <c r="M199" s="1297"/>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x14ac:dyDescent="0.15">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95"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x14ac:dyDescent="0.15">
      <c r="A201" s="1229"/>
      <c r="B201" s="1226"/>
      <c r="C201" s="1226"/>
      <c r="D201" s="1226"/>
      <c r="E201" s="1226"/>
      <c r="F201" s="1226"/>
      <c r="G201" s="1238"/>
      <c r="H201" s="1238"/>
      <c r="I201" s="1238"/>
      <c r="J201" s="1238"/>
      <c r="K201" s="1238"/>
      <c r="L201" s="1241"/>
      <c r="M201" s="1296"/>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x14ac:dyDescent="0.2">
      <c r="A202" s="1230"/>
      <c r="B202" s="1227"/>
      <c r="C202" s="1227"/>
      <c r="D202" s="1227"/>
      <c r="E202" s="1227"/>
      <c r="F202" s="1227"/>
      <c r="G202" s="1239"/>
      <c r="H202" s="1239"/>
      <c r="I202" s="1239"/>
      <c r="J202" s="1239"/>
      <c r="K202" s="1239"/>
      <c r="L202" s="1242"/>
      <c r="M202" s="1297"/>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x14ac:dyDescent="0.15">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95"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x14ac:dyDescent="0.15">
      <c r="A204" s="1229"/>
      <c r="B204" s="1226"/>
      <c r="C204" s="1226"/>
      <c r="D204" s="1226"/>
      <c r="E204" s="1226"/>
      <c r="F204" s="1226"/>
      <c r="G204" s="1238"/>
      <c r="H204" s="1238"/>
      <c r="I204" s="1238"/>
      <c r="J204" s="1238"/>
      <c r="K204" s="1238"/>
      <c r="L204" s="1241"/>
      <c r="M204" s="1296"/>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x14ac:dyDescent="0.2">
      <c r="A205" s="1230"/>
      <c r="B205" s="1227"/>
      <c r="C205" s="1227"/>
      <c r="D205" s="1227"/>
      <c r="E205" s="1227"/>
      <c r="F205" s="1227"/>
      <c r="G205" s="1239"/>
      <c r="H205" s="1239"/>
      <c r="I205" s="1239"/>
      <c r="J205" s="1239"/>
      <c r="K205" s="1239"/>
      <c r="L205" s="1242"/>
      <c r="M205" s="1297"/>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x14ac:dyDescent="0.15">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95"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x14ac:dyDescent="0.15">
      <c r="A207" s="1229"/>
      <c r="B207" s="1226"/>
      <c r="C207" s="1226"/>
      <c r="D207" s="1226"/>
      <c r="E207" s="1226"/>
      <c r="F207" s="1226"/>
      <c r="G207" s="1238"/>
      <c r="H207" s="1238"/>
      <c r="I207" s="1238"/>
      <c r="J207" s="1238"/>
      <c r="K207" s="1238"/>
      <c r="L207" s="1241"/>
      <c r="M207" s="1296"/>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x14ac:dyDescent="0.2">
      <c r="A208" s="1230"/>
      <c r="B208" s="1227"/>
      <c r="C208" s="1227"/>
      <c r="D208" s="1227"/>
      <c r="E208" s="1227"/>
      <c r="F208" s="1227"/>
      <c r="G208" s="1239"/>
      <c r="H208" s="1239"/>
      <c r="I208" s="1239"/>
      <c r="J208" s="1239"/>
      <c r="K208" s="1239"/>
      <c r="L208" s="1242"/>
      <c r="M208" s="1297"/>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x14ac:dyDescent="0.15">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95"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x14ac:dyDescent="0.15">
      <c r="A210" s="1229"/>
      <c r="B210" s="1226"/>
      <c r="C210" s="1226"/>
      <c r="D210" s="1226"/>
      <c r="E210" s="1226"/>
      <c r="F210" s="1226"/>
      <c r="G210" s="1238"/>
      <c r="H210" s="1238"/>
      <c r="I210" s="1238"/>
      <c r="J210" s="1238"/>
      <c r="K210" s="1238"/>
      <c r="L210" s="1241"/>
      <c r="M210" s="1296"/>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x14ac:dyDescent="0.2">
      <c r="A211" s="1230"/>
      <c r="B211" s="1227"/>
      <c r="C211" s="1227"/>
      <c r="D211" s="1227"/>
      <c r="E211" s="1227"/>
      <c r="F211" s="1227"/>
      <c r="G211" s="1239"/>
      <c r="H211" s="1239"/>
      <c r="I211" s="1239"/>
      <c r="J211" s="1239"/>
      <c r="K211" s="1239"/>
      <c r="L211" s="1242"/>
      <c r="M211" s="1297"/>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x14ac:dyDescent="0.15">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95"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x14ac:dyDescent="0.15">
      <c r="A213" s="1229"/>
      <c r="B213" s="1226"/>
      <c r="C213" s="1226"/>
      <c r="D213" s="1226"/>
      <c r="E213" s="1226"/>
      <c r="F213" s="1226"/>
      <c r="G213" s="1238"/>
      <c r="H213" s="1238"/>
      <c r="I213" s="1238"/>
      <c r="J213" s="1238"/>
      <c r="K213" s="1238"/>
      <c r="L213" s="1241"/>
      <c r="M213" s="1296"/>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x14ac:dyDescent="0.2">
      <c r="A214" s="1230"/>
      <c r="B214" s="1227"/>
      <c r="C214" s="1227"/>
      <c r="D214" s="1227"/>
      <c r="E214" s="1227"/>
      <c r="F214" s="1227"/>
      <c r="G214" s="1239"/>
      <c r="H214" s="1239"/>
      <c r="I214" s="1239"/>
      <c r="J214" s="1239"/>
      <c r="K214" s="1239"/>
      <c r="L214" s="1242"/>
      <c r="M214" s="1297"/>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x14ac:dyDescent="0.15">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95"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x14ac:dyDescent="0.15">
      <c r="A216" s="1229"/>
      <c r="B216" s="1226"/>
      <c r="C216" s="1226"/>
      <c r="D216" s="1226"/>
      <c r="E216" s="1226"/>
      <c r="F216" s="1226"/>
      <c r="G216" s="1238"/>
      <c r="H216" s="1238"/>
      <c r="I216" s="1238"/>
      <c r="J216" s="1238"/>
      <c r="K216" s="1238"/>
      <c r="L216" s="1241"/>
      <c r="M216" s="1296"/>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x14ac:dyDescent="0.2">
      <c r="A217" s="1230"/>
      <c r="B217" s="1227"/>
      <c r="C217" s="1227"/>
      <c r="D217" s="1227"/>
      <c r="E217" s="1227"/>
      <c r="F217" s="1227"/>
      <c r="G217" s="1239"/>
      <c r="H217" s="1239"/>
      <c r="I217" s="1239"/>
      <c r="J217" s="1239"/>
      <c r="K217" s="1239"/>
      <c r="L217" s="1242"/>
      <c r="M217" s="1297"/>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x14ac:dyDescent="0.15">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95"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x14ac:dyDescent="0.15">
      <c r="A219" s="1229"/>
      <c r="B219" s="1226"/>
      <c r="C219" s="1226"/>
      <c r="D219" s="1226"/>
      <c r="E219" s="1226"/>
      <c r="F219" s="1226"/>
      <c r="G219" s="1238"/>
      <c r="H219" s="1238"/>
      <c r="I219" s="1238"/>
      <c r="J219" s="1238"/>
      <c r="K219" s="1238"/>
      <c r="L219" s="1241"/>
      <c r="M219" s="1296"/>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x14ac:dyDescent="0.2">
      <c r="A220" s="1230"/>
      <c r="B220" s="1227"/>
      <c r="C220" s="1227"/>
      <c r="D220" s="1227"/>
      <c r="E220" s="1227"/>
      <c r="F220" s="1227"/>
      <c r="G220" s="1239"/>
      <c r="H220" s="1239"/>
      <c r="I220" s="1239"/>
      <c r="J220" s="1239"/>
      <c r="K220" s="1239"/>
      <c r="L220" s="1242"/>
      <c r="M220" s="1297"/>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x14ac:dyDescent="0.15">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95"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x14ac:dyDescent="0.15">
      <c r="A222" s="1229"/>
      <c r="B222" s="1226"/>
      <c r="C222" s="1226"/>
      <c r="D222" s="1226"/>
      <c r="E222" s="1226"/>
      <c r="F222" s="1226"/>
      <c r="G222" s="1238"/>
      <c r="H222" s="1238"/>
      <c r="I222" s="1238"/>
      <c r="J222" s="1238"/>
      <c r="K222" s="1238"/>
      <c r="L222" s="1241"/>
      <c r="M222" s="1296"/>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x14ac:dyDescent="0.2">
      <c r="A223" s="1230"/>
      <c r="B223" s="1227"/>
      <c r="C223" s="1227"/>
      <c r="D223" s="1227"/>
      <c r="E223" s="1227"/>
      <c r="F223" s="1227"/>
      <c r="G223" s="1239"/>
      <c r="H223" s="1239"/>
      <c r="I223" s="1239"/>
      <c r="J223" s="1239"/>
      <c r="K223" s="1239"/>
      <c r="L223" s="1242"/>
      <c r="M223" s="1297"/>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x14ac:dyDescent="0.15">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95"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x14ac:dyDescent="0.15">
      <c r="A225" s="1229"/>
      <c r="B225" s="1226"/>
      <c r="C225" s="1226"/>
      <c r="D225" s="1226"/>
      <c r="E225" s="1226"/>
      <c r="F225" s="1226"/>
      <c r="G225" s="1238"/>
      <c r="H225" s="1238"/>
      <c r="I225" s="1238"/>
      <c r="J225" s="1238"/>
      <c r="K225" s="1238"/>
      <c r="L225" s="1241"/>
      <c r="M225" s="1296"/>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x14ac:dyDescent="0.2">
      <c r="A226" s="1230"/>
      <c r="B226" s="1227"/>
      <c r="C226" s="1227"/>
      <c r="D226" s="1227"/>
      <c r="E226" s="1227"/>
      <c r="F226" s="1227"/>
      <c r="G226" s="1239"/>
      <c r="H226" s="1239"/>
      <c r="I226" s="1239"/>
      <c r="J226" s="1239"/>
      <c r="K226" s="1239"/>
      <c r="L226" s="1242"/>
      <c r="M226" s="1297"/>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x14ac:dyDescent="0.15">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95"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x14ac:dyDescent="0.15">
      <c r="A228" s="1229"/>
      <c r="B228" s="1226"/>
      <c r="C228" s="1226"/>
      <c r="D228" s="1226"/>
      <c r="E228" s="1226"/>
      <c r="F228" s="1226"/>
      <c r="G228" s="1238"/>
      <c r="H228" s="1238"/>
      <c r="I228" s="1238"/>
      <c r="J228" s="1238"/>
      <c r="K228" s="1238"/>
      <c r="L228" s="1241"/>
      <c r="M228" s="1296"/>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x14ac:dyDescent="0.2">
      <c r="A229" s="1230"/>
      <c r="B229" s="1227"/>
      <c r="C229" s="1227"/>
      <c r="D229" s="1227"/>
      <c r="E229" s="1227"/>
      <c r="F229" s="1227"/>
      <c r="G229" s="1239"/>
      <c r="H229" s="1239"/>
      <c r="I229" s="1239"/>
      <c r="J229" s="1239"/>
      <c r="K229" s="1239"/>
      <c r="L229" s="1242"/>
      <c r="M229" s="1297"/>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x14ac:dyDescent="0.15">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95"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x14ac:dyDescent="0.15">
      <c r="A231" s="1229"/>
      <c r="B231" s="1226"/>
      <c r="C231" s="1226"/>
      <c r="D231" s="1226"/>
      <c r="E231" s="1226"/>
      <c r="F231" s="1226"/>
      <c r="G231" s="1238"/>
      <c r="H231" s="1238"/>
      <c r="I231" s="1238"/>
      <c r="J231" s="1238"/>
      <c r="K231" s="1238"/>
      <c r="L231" s="1241"/>
      <c r="M231" s="1296"/>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x14ac:dyDescent="0.2">
      <c r="A232" s="1230"/>
      <c r="B232" s="1227"/>
      <c r="C232" s="1227"/>
      <c r="D232" s="1227"/>
      <c r="E232" s="1227"/>
      <c r="F232" s="1227"/>
      <c r="G232" s="1239"/>
      <c r="H232" s="1239"/>
      <c r="I232" s="1239"/>
      <c r="J232" s="1239"/>
      <c r="K232" s="1239"/>
      <c r="L232" s="1242"/>
      <c r="M232" s="1297"/>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x14ac:dyDescent="0.15">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95"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x14ac:dyDescent="0.15">
      <c r="A234" s="1229"/>
      <c r="B234" s="1226"/>
      <c r="C234" s="1226"/>
      <c r="D234" s="1226"/>
      <c r="E234" s="1226"/>
      <c r="F234" s="1226"/>
      <c r="G234" s="1238"/>
      <c r="H234" s="1238"/>
      <c r="I234" s="1238"/>
      <c r="J234" s="1238"/>
      <c r="K234" s="1238"/>
      <c r="L234" s="1241"/>
      <c r="M234" s="1296"/>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x14ac:dyDescent="0.2">
      <c r="A235" s="1230"/>
      <c r="B235" s="1227"/>
      <c r="C235" s="1227"/>
      <c r="D235" s="1227"/>
      <c r="E235" s="1227"/>
      <c r="F235" s="1227"/>
      <c r="G235" s="1239"/>
      <c r="H235" s="1239"/>
      <c r="I235" s="1239"/>
      <c r="J235" s="1239"/>
      <c r="K235" s="1239"/>
      <c r="L235" s="1242"/>
      <c r="M235" s="1297"/>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x14ac:dyDescent="0.15">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95"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x14ac:dyDescent="0.15">
      <c r="A237" s="1229"/>
      <c r="B237" s="1226"/>
      <c r="C237" s="1226"/>
      <c r="D237" s="1226"/>
      <c r="E237" s="1226"/>
      <c r="F237" s="1226"/>
      <c r="G237" s="1238"/>
      <c r="H237" s="1238"/>
      <c r="I237" s="1238"/>
      <c r="J237" s="1238"/>
      <c r="K237" s="1238"/>
      <c r="L237" s="1241"/>
      <c r="M237" s="1296"/>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x14ac:dyDescent="0.2">
      <c r="A238" s="1230"/>
      <c r="B238" s="1227"/>
      <c r="C238" s="1227"/>
      <c r="D238" s="1227"/>
      <c r="E238" s="1227"/>
      <c r="F238" s="1227"/>
      <c r="G238" s="1239"/>
      <c r="H238" s="1239"/>
      <c r="I238" s="1239"/>
      <c r="J238" s="1239"/>
      <c r="K238" s="1239"/>
      <c r="L238" s="1242"/>
      <c r="M238" s="1297"/>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x14ac:dyDescent="0.15">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95"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x14ac:dyDescent="0.15">
      <c r="A240" s="1229"/>
      <c r="B240" s="1226"/>
      <c r="C240" s="1226"/>
      <c r="D240" s="1226"/>
      <c r="E240" s="1226"/>
      <c r="F240" s="1226"/>
      <c r="G240" s="1238"/>
      <c r="H240" s="1238"/>
      <c r="I240" s="1238"/>
      <c r="J240" s="1238"/>
      <c r="K240" s="1238"/>
      <c r="L240" s="1241"/>
      <c r="M240" s="1296"/>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x14ac:dyDescent="0.2">
      <c r="A241" s="1230"/>
      <c r="B241" s="1227"/>
      <c r="C241" s="1227"/>
      <c r="D241" s="1227"/>
      <c r="E241" s="1227"/>
      <c r="F241" s="1227"/>
      <c r="G241" s="1239"/>
      <c r="H241" s="1239"/>
      <c r="I241" s="1239"/>
      <c r="J241" s="1239"/>
      <c r="K241" s="1239"/>
      <c r="L241" s="1242"/>
      <c r="M241" s="1297"/>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x14ac:dyDescent="0.15">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95"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x14ac:dyDescent="0.15">
      <c r="A243" s="1229"/>
      <c r="B243" s="1226"/>
      <c r="C243" s="1226"/>
      <c r="D243" s="1226"/>
      <c r="E243" s="1226"/>
      <c r="F243" s="1226"/>
      <c r="G243" s="1238"/>
      <c r="H243" s="1238"/>
      <c r="I243" s="1238"/>
      <c r="J243" s="1238"/>
      <c r="K243" s="1238"/>
      <c r="L243" s="1241"/>
      <c r="M243" s="1296"/>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x14ac:dyDescent="0.2">
      <c r="A244" s="1230"/>
      <c r="B244" s="1227"/>
      <c r="C244" s="1227"/>
      <c r="D244" s="1227"/>
      <c r="E244" s="1227"/>
      <c r="F244" s="1227"/>
      <c r="G244" s="1239"/>
      <c r="H244" s="1239"/>
      <c r="I244" s="1239"/>
      <c r="J244" s="1239"/>
      <c r="K244" s="1239"/>
      <c r="L244" s="1242"/>
      <c r="M244" s="1297"/>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x14ac:dyDescent="0.15">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95"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x14ac:dyDescent="0.15">
      <c r="A246" s="1229"/>
      <c r="B246" s="1226"/>
      <c r="C246" s="1226"/>
      <c r="D246" s="1226"/>
      <c r="E246" s="1226"/>
      <c r="F246" s="1226"/>
      <c r="G246" s="1238"/>
      <c r="H246" s="1238"/>
      <c r="I246" s="1238"/>
      <c r="J246" s="1238"/>
      <c r="K246" s="1238"/>
      <c r="L246" s="1241"/>
      <c r="M246" s="1296"/>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x14ac:dyDescent="0.2">
      <c r="A247" s="1230"/>
      <c r="B247" s="1227"/>
      <c r="C247" s="1227"/>
      <c r="D247" s="1227"/>
      <c r="E247" s="1227"/>
      <c r="F247" s="1227"/>
      <c r="G247" s="1239"/>
      <c r="H247" s="1239"/>
      <c r="I247" s="1239"/>
      <c r="J247" s="1239"/>
      <c r="K247" s="1239"/>
      <c r="L247" s="1242"/>
      <c r="M247" s="1297"/>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x14ac:dyDescent="0.15">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95"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x14ac:dyDescent="0.15">
      <c r="A249" s="1229"/>
      <c r="B249" s="1226"/>
      <c r="C249" s="1226"/>
      <c r="D249" s="1226"/>
      <c r="E249" s="1226"/>
      <c r="F249" s="1226"/>
      <c r="G249" s="1238"/>
      <c r="H249" s="1238"/>
      <c r="I249" s="1238"/>
      <c r="J249" s="1238"/>
      <c r="K249" s="1238"/>
      <c r="L249" s="1241"/>
      <c r="M249" s="1296"/>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x14ac:dyDescent="0.2">
      <c r="A250" s="1230"/>
      <c r="B250" s="1227"/>
      <c r="C250" s="1227"/>
      <c r="D250" s="1227"/>
      <c r="E250" s="1227"/>
      <c r="F250" s="1227"/>
      <c r="G250" s="1239"/>
      <c r="H250" s="1239"/>
      <c r="I250" s="1239"/>
      <c r="J250" s="1239"/>
      <c r="K250" s="1239"/>
      <c r="L250" s="1242"/>
      <c r="M250" s="1297"/>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x14ac:dyDescent="0.15">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95"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x14ac:dyDescent="0.15">
      <c r="A252" s="1229"/>
      <c r="B252" s="1226"/>
      <c r="C252" s="1226"/>
      <c r="D252" s="1226"/>
      <c r="E252" s="1226"/>
      <c r="F252" s="1226"/>
      <c r="G252" s="1238"/>
      <c r="H252" s="1238"/>
      <c r="I252" s="1238"/>
      <c r="J252" s="1238"/>
      <c r="K252" s="1238"/>
      <c r="L252" s="1241"/>
      <c r="M252" s="1296"/>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x14ac:dyDescent="0.2">
      <c r="A253" s="1230"/>
      <c r="B253" s="1227"/>
      <c r="C253" s="1227"/>
      <c r="D253" s="1227"/>
      <c r="E253" s="1227"/>
      <c r="F253" s="1227"/>
      <c r="G253" s="1239"/>
      <c r="H253" s="1239"/>
      <c r="I253" s="1239"/>
      <c r="J253" s="1239"/>
      <c r="K253" s="1239"/>
      <c r="L253" s="1242"/>
      <c r="M253" s="1297"/>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x14ac:dyDescent="0.15">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95"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x14ac:dyDescent="0.15">
      <c r="A255" s="1229"/>
      <c r="B255" s="1226"/>
      <c r="C255" s="1226"/>
      <c r="D255" s="1226"/>
      <c r="E255" s="1226"/>
      <c r="F255" s="1226"/>
      <c r="G255" s="1238"/>
      <c r="H255" s="1238"/>
      <c r="I255" s="1238"/>
      <c r="J255" s="1238"/>
      <c r="K255" s="1238"/>
      <c r="L255" s="1241"/>
      <c r="M255" s="1296"/>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x14ac:dyDescent="0.2">
      <c r="A256" s="1230"/>
      <c r="B256" s="1227"/>
      <c r="C256" s="1227"/>
      <c r="D256" s="1227"/>
      <c r="E256" s="1227"/>
      <c r="F256" s="1227"/>
      <c r="G256" s="1239"/>
      <c r="H256" s="1239"/>
      <c r="I256" s="1239"/>
      <c r="J256" s="1239"/>
      <c r="K256" s="1239"/>
      <c r="L256" s="1242"/>
      <c r="M256" s="1297"/>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x14ac:dyDescent="0.15">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95"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x14ac:dyDescent="0.15">
      <c r="A258" s="1229"/>
      <c r="B258" s="1226"/>
      <c r="C258" s="1226"/>
      <c r="D258" s="1226"/>
      <c r="E258" s="1226"/>
      <c r="F258" s="1226"/>
      <c r="G258" s="1238"/>
      <c r="H258" s="1238"/>
      <c r="I258" s="1238"/>
      <c r="J258" s="1238"/>
      <c r="K258" s="1238"/>
      <c r="L258" s="1241"/>
      <c r="M258" s="1296"/>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x14ac:dyDescent="0.2">
      <c r="A259" s="1230"/>
      <c r="B259" s="1227"/>
      <c r="C259" s="1227"/>
      <c r="D259" s="1227"/>
      <c r="E259" s="1227"/>
      <c r="F259" s="1227"/>
      <c r="G259" s="1239"/>
      <c r="H259" s="1239"/>
      <c r="I259" s="1239"/>
      <c r="J259" s="1239"/>
      <c r="K259" s="1239"/>
      <c r="L259" s="1242"/>
      <c r="M259" s="1297"/>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x14ac:dyDescent="0.15">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95"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x14ac:dyDescent="0.15">
      <c r="A261" s="1229"/>
      <c r="B261" s="1226"/>
      <c r="C261" s="1226"/>
      <c r="D261" s="1226"/>
      <c r="E261" s="1226"/>
      <c r="F261" s="1226"/>
      <c r="G261" s="1238"/>
      <c r="H261" s="1238"/>
      <c r="I261" s="1238"/>
      <c r="J261" s="1238"/>
      <c r="K261" s="1238"/>
      <c r="L261" s="1241"/>
      <c r="M261" s="1296"/>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x14ac:dyDescent="0.2">
      <c r="A262" s="1230"/>
      <c r="B262" s="1227"/>
      <c r="C262" s="1227"/>
      <c r="D262" s="1227"/>
      <c r="E262" s="1227"/>
      <c r="F262" s="1227"/>
      <c r="G262" s="1239"/>
      <c r="H262" s="1239"/>
      <c r="I262" s="1239"/>
      <c r="J262" s="1239"/>
      <c r="K262" s="1239"/>
      <c r="L262" s="1242"/>
      <c r="M262" s="1297"/>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x14ac:dyDescent="0.15">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95"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x14ac:dyDescent="0.15">
      <c r="A264" s="1229"/>
      <c r="B264" s="1226"/>
      <c r="C264" s="1226"/>
      <c r="D264" s="1226"/>
      <c r="E264" s="1226"/>
      <c r="F264" s="1226"/>
      <c r="G264" s="1238"/>
      <c r="H264" s="1238"/>
      <c r="I264" s="1238"/>
      <c r="J264" s="1238"/>
      <c r="K264" s="1238"/>
      <c r="L264" s="1241"/>
      <c r="M264" s="1296"/>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x14ac:dyDescent="0.2">
      <c r="A265" s="1230"/>
      <c r="B265" s="1227"/>
      <c r="C265" s="1227"/>
      <c r="D265" s="1227"/>
      <c r="E265" s="1227"/>
      <c r="F265" s="1227"/>
      <c r="G265" s="1239"/>
      <c r="H265" s="1239"/>
      <c r="I265" s="1239"/>
      <c r="J265" s="1239"/>
      <c r="K265" s="1239"/>
      <c r="L265" s="1242"/>
      <c r="M265" s="1297"/>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x14ac:dyDescent="0.15">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95"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x14ac:dyDescent="0.15">
      <c r="A267" s="1229"/>
      <c r="B267" s="1226"/>
      <c r="C267" s="1226"/>
      <c r="D267" s="1226"/>
      <c r="E267" s="1226"/>
      <c r="F267" s="1226"/>
      <c r="G267" s="1238"/>
      <c r="H267" s="1238"/>
      <c r="I267" s="1238"/>
      <c r="J267" s="1238"/>
      <c r="K267" s="1238"/>
      <c r="L267" s="1241"/>
      <c r="M267" s="1296"/>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x14ac:dyDescent="0.2">
      <c r="A268" s="1230"/>
      <c r="B268" s="1227"/>
      <c r="C268" s="1227"/>
      <c r="D268" s="1227"/>
      <c r="E268" s="1227"/>
      <c r="F268" s="1227"/>
      <c r="G268" s="1239"/>
      <c r="H268" s="1239"/>
      <c r="I268" s="1239"/>
      <c r="J268" s="1239"/>
      <c r="K268" s="1239"/>
      <c r="L268" s="1242"/>
      <c r="M268" s="1297"/>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x14ac:dyDescent="0.15">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95"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x14ac:dyDescent="0.15">
      <c r="A270" s="1229"/>
      <c r="B270" s="1226"/>
      <c r="C270" s="1226"/>
      <c r="D270" s="1226"/>
      <c r="E270" s="1226"/>
      <c r="F270" s="1226"/>
      <c r="G270" s="1238"/>
      <c r="H270" s="1238"/>
      <c r="I270" s="1238"/>
      <c r="J270" s="1238"/>
      <c r="K270" s="1238"/>
      <c r="L270" s="1241"/>
      <c r="M270" s="1296"/>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x14ac:dyDescent="0.2">
      <c r="A271" s="1230"/>
      <c r="B271" s="1227"/>
      <c r="C271" s="1227"/>
      <c r="D271" s="1227"/>
      <c r="E271" s="1227"/>
      <c r="F271" s="1227"/>
      <c r="G271" s="1239"/>
      <c r="H271" s="1239"/>
      <c r="I271" s="1239"/>
      <c r="J271" s="1239"/>
      <c r="K271" s="1239"/>
      <c r="L271" s="1242"/>
      <c r="M271" s="1297"/>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x14ac:dyDescent="0.15">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95"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x14ac:dyDescent="0.15">
      <c r="A273" s="1229"/>
      <c r="B273" s="1226"/>
      <c r="C273" s="1226"/>
      <c r="D273" s="1226"/>
      <c r="E273" s="1226"/>
      <c r="F273" s="1226"/>
      <c r="G273" s="1238"/>
      <c r="H273" s="1238"/>
      <c r="I273" s="1238"/>
      <c r="J273" s="1238"/>
      <c r="K273" s="1238"/>
      <c r="L273" s="1241"/>
      <c r="M273" s="1296"/>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x14ac:dyDescent="0.2">
      <c r="A274" s="1230"/>
      <c r="B274" s="1227"/>
      <c r="C274" s="1227"/>
      <c r="D274" s="1227"/>
      <c r="E274" s="1227"/>
      <c r="F274" s="1227"/>
      <c r="G274" s="1239"/>
      <c r="H274" s="1239"/>
      <c r="I274" s="1239"/>
      <c r="J274" s="1239"/>
      <c r="K274" s="1239"/>
      <c r="L274" s="1242"/>
      <c r="M274" s="1297"/>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x14ac:dyDescent="0.15">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95"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x14ac:dyDescent="0.15">
      <c r="A276" s="1229"/>
      <c r="B276" s="1226"/>
      <c r="C276" s="1226"/>
      <c r="D276" s="1226"/>
      <c r="E276" s="1226"/>
      <c r="F276" s="1226"/>
      <c r="G276" s="1238"/>
      <c r="H276" s="1238"/>
      <c r="I276" s="1238"/>
      <c r="J276" s="1238"/>
      <c r="K276" s="1238"/>
      <c r="L276" s="1241"/>
      <c r="M276" s="1296"/>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x14ac:dyDescent="0.2">
      <c r="A277" s="1230"/>
      <c r="B277" s="1227"/>
      <c r="C277" s="1227"/>
      <c r="D277" s="1227"/>
      <c r="E277" s="1227"/>
      <c r="F277" s="1227"/>
      <c r="G277" s="1239"/>
      <c r="H277" s="1239"/>
      <c r="I277" s="1239"/>
      <c r="J277" s="1239"/>
      <c r="K277" s="1239"/>
      <c r="L277" s="1242"/>
      <c r="M277" s="1297"/>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x14ac:dyDescent="0.15">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95"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x14ac:dyDescent="0.15">
      <c r="A279" s="1229"/>
      <c r="B279" s="1226"/>
      <c r="C279" s="1226"/>
      <c r="D279" s="1226"/>
      <c r="E279" s="1226"/>
      <c r="F279" s="1226"/>
      <c r="G279" s="1238"/>
      <c r="H279" s="1238"/>
      <c r="I279" s="1238"/>
      <c r="J279" s="1238"/>
      <c r="K279" s="1238"/>
      <c r="L279" s="1241"/>
      <c r="M279" s="1296"/>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x14ac:dyDescent="0.2">
      <c r="A280" s="1230"/>
      <c r="B280" s="1227"/>
      <c r="C280" s="1227"/>
      <c r="D280" s="1227"/>
      <c r="E280" s="1227"/>
      <c r="F280" s="1227"/>
      <c r="G280" s="1239"/>
      <c r="H280" s="1239"/>
      <c r="I280" s="1239"/>
      <c r="J280" s="1239"/>
      <c r="K280" s="1239"/>
      <c r="L280" s="1242"/>
      <c r="M280" s="1297"/>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x14ac:dyDescent="0.15">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95"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x14ac:dyDescent="0.15">
      <c r="A282" s="1229"/>
      <c r="B282" s="1226"/>
      <c r="C282" s="1226"/>
      <c r="D282" s="1226"/>
      <c r="E282" s="1226"/>
      <c r="F282" s="1226"/>
      <c r="G282" s="1238"/>
      <c r="H282" s="1238"/>
      <c r="I282" s="1238"/>
      <c r="J282" s="1238"/>
      <c r="K282" s="1238"/>
      <c r="L282" s="1241"/>
      <c r="M282" s="1296"/>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x14ac:dyDescent="0.2">
      <c r="A283" s="1230"/>
      <c r="B283" s="1227"/>
      <c r="C283" s="1227"/>
      <c r="D283" s="1227"/>
      <c r="E283" s="1227"/>
      <c r="F283" s="1227"/>
      <c r="G283" s="1239"/>
      <c r="H283" s="1239"/>
      <c r="I283" s="1239"/>
      <c r="J283" s="1239"/>
      <c r="K283" s="1239"/>
      <c r="L283" s="1242"/>
      <c r="M283" s="1297"/>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x14ac:dyDescent="0.15">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95"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x14ac:dyDescent="0.15">
      <c r="A285" s="1229"/>
      <c r="B285" s="1226"/>
      <c r="C285" s="1226"/>
      <c r="D285" s="1226"/>
      <c r="E285" s="1226"/>
      <c r="F285" s="1226"/>
      <c r="G285" s="1238"/>
      <c r="H285" s="1238"/>
      <c r="I285" s="1238"/>
      <c r="J285" s="1238"/>
      <c r="K285" s="1238"/>
      <c r="L285" s="1241"/>
      <c r="M285" s="1296"/>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x14ac:dyDescent="0.2">
      <c r="A286" s="1230"/>
      <c r="B286" s="1227"/>
      <c r="C286" s="1227"/>
      <c r="D286" s="1227"/>
      <c r="E286" s="1227"/>
      <c r="F286" s="1227"/>
      <c r="G286" s="1239"/>
      <c r="H286" s="1239"/>
      <c r="I286" s="1239"/>
      <c r="J286" s="1239"/>
      <c r="K286" s="1239"/>
      <c r="L286" s="1242"/>
      <c r="M286" s="1297"/>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x14ac:dyDescent="0.15">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95"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x14ac:dyDescent="0.15">
      <c r="A288" s="1229"/>
      <c r="B288" s="1226"/>
      <c r="C288" s="1226"/>
      <c r="D288" s="1226"/>
      <c r="E288" s="1226"/>
      <c r="F288" s="1226"/>
      <c r="G288" s="1238"/>
      <c r="H288" s="1238"/>
      <c r="I288" s="1238"/>
      <c r="J288" s="1238"/>
      <c r="K288" s="1238"/>
      <c r="L288" s="1241"/>
      <c r="M288" s="1296"/>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x14ac:dyDescent="0.2">
      <c r="A289" s="1230"/>
      <c r="B289" s="1227"/>
      <c r="C289" s="1227"/>
      <c r="D289" s="1227"/>
      <c r="E289" s="1227"/>
      <c r="F289" s="1227"/>
      <c r="G289" s="1239"/>
      <c r="H289" s="1239"/>
      <c r="I289" s="1239"/>
      <c r="J289" s="1239"/>
      <c r="K289" s="1239"/>
      <c r="L289" s="1242"/>
      <c r="M289" s="1297"/>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x14ac:dyDescent="0.15">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95"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x14ac:dyDescent="0.15">
      <c r="A291" s="1229"/>
      <c r="B291" s="1226"/>
      <c r="C291" s="1226"/>
      <c r="D291" s="1226"/>
      <c r="E291" s="1226"/>
      <c r="F291" s="1226"/>
      <c r="G291" s="1238"/>
      <c r="H291" s="1238"/>
      <c r="I291" s="1238"/>
      <c r="J291" s="1238"/>
      <c r="K291" s="1238"/>
      <c r="L291" s="1241"/>
      <c r="M291" s="1296"/>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x14ac:dyDescent="0.2">
      <c r="A292" s="1230"/>
      <c r="B292" s="1227"/>
      <c r="C292" s="1227"/>
      <c r="D292" s="1227"/>
      <c r="E292" s="1227"/>
      <c r="F292" s="1227"/>
      <c r="G292" s="1239"/>
      <c r="H292" s="1239"/>
      <c r="I292" s="1239"/>
      <c r="J292" s="1239"/>
      <c r="K292" s="1239"/>
      <c r="L292" s="1242"/>
      <c r="M292" s="1297"/>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x14ac:dyDescent="0.15">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95"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x14ac:dyDescent="0.15">
      <c r="A294" s="1229"/>
      <c r="B294" s="1226"/>
      <c r="C294" s="1226"/>
      <c r="D294" s="1226"/>
      <c r="E294" s="1226"/>
      <c r="F294" s="1226"/>
      <c r="G294" s="1238"/>
      <c r="H294" s="1238"/>
      <c r="I294" s="1238"/>
      <c r="J294" s="1238"/>
      <c r="K294" s="1238"/>
      <c r="L294" s="1241"/>
      <c r="M294" s="1296"/>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x14ac:dyDescent="0.2">
      <c r="A295" s="1230"/>
      <c r="B295" s="1227"/>
      <c r="C295" s="1227"/>
      <c r="D295" s="1227"/>
      <c r="E295" s="1227"/>
      <c r="F295" s="1227"/>
      <c r="G295" s="1239"/>
      <c r="H295" s="1239"/>
      <c r="I295" s="1239"/>
      <c r="J295" s="1239"/>
      <c r="K295" s="1239"/>
      <c r="L295" s="1242"/>
      <c r="M295" s="1297"/>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x14ac:dyDescent="0.15">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95"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x14ac:dyDescent="0.15">
      <c r="A297" s="1229"/>
      <c r="B297" s="1226"/>
      <c r="C297" s="1226"/>
      <c r="D297" s="1226"/>
      <c r="E297" s="1226"/>
      <c r="F297" s="1226"/>
      <c r="G297" s="1238"/>
      <c r="H297" s="1238"/>
      <c r="I297" s="1238"/>
      <c r="J297" s="1238"/>
      <c r="K297" s="1238"/>
      <c r="L297" s="1241"/>
      <c r="M297" s="1296"/>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x14ac:dyDescent="0.2">
      <c r="A298" s="1230"/>
      <c r="B298" s="1227"/>
      <c r="C298" s="1227"/>
      <c r="D298" s="1227"/>
      <c r="E298" s="1227"/>
      <c r="F298" s="1227"/>
      <c r="G298" s="1239"/>
      <c r="H298" s="1239"/>
      <c r="I298" s="1239"/>
      <c r="J298" s="1239"/>
      <c r="K298" s="1239"/>
      <c r="L298" s="1242"/>
      <c r="M298" s="1297"/>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x14ac:dyDescent="0.15">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95"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x14ac:dyDescent="0.15">
      <c r="A300" s="1229"/>
      <c r="B300" s="1226"/>
      <c r="C300" s="1226"/>
      <c r="D300" s="1226"/>
      <c r="E300" s="1226"/>
      <c r="F300" s="1226"/>
      <c r="G300" s="1238"/>
      <c r="H300" s="1238"/>
      <c r="I300" s="1238"/>
      <c r="J300" s="1238"/>
      <c r="K300" s="1238"/>
      <c r="L300" s="1241"/>
      <c r="M300" s="1296"/>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x14ac:dyDescent="0.2">
      <c r="A301" s="1230"/>
      <c r="B301" s="1227"/>
      <c r="C301" s="1227"/>
      <c r="D301" s="1227"/>
      <c r="E301" s="1227"/>
      <c r="F301" s="1227"/>
      <c r="G301" s="1239"/>
      <c r="H301" s="1239"/>
      <c r="I301" s="1239"/>
      <c r="J301" s="1239"/>
      <c r="K301" s="1239"/>
      <c r="L301" s="1242"/>
      <c r="M301" s="1297"/>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x14ac:dyDescent="0.15">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95"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x14ac:dyDescent="0.15">
      <c r="A303" s="1229"/>
      <c r="B303" s="1226"/>
      <c r="C303" s="1226"/>
      <c r="D303" s="1226"/>
      <c r="E303" s="1226"/>
      <c r="F303" s="1226"/>
      <c r="G303" s="1238"/>
      <c r="H303" s="1238"/>
      <c r="I303" s="1238"/>
      <c r="J303" s="1238"/>
      <c r="K303" s="1238"/>
      <c r="L303" s="1241"/>
      <c r="M303" s="1296"/>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x14ac:dyDescent="0.2">
      <c r="A304" s="1230"/>
      <c r="B304" s="1227"/>
      <c r="C304" s="1227"/>
      <c r="D304" s="1227"/>
      <c r="E304" s="1227"/>
      <c r="F304" s="1227"/>
      <c r="G304" s="1239"/>
      <c r="H304" s="1239"/>
      <c r="I304" s="1239"/>
      <c r="J304" s="1239"/>
      <c r="K304" s="1239"/>
      <c r="L304" s="1242"/>
      <c r="M304" s="1297"/>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x14ac:dyDescent="0.15">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95"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x14ac:dyDescent="0.15">
      <c r="A306" s="1229"/>
      <c r="B306" s="1226"/>
      <c r="C306" s="1226"/>
      <c r="D306" s="1226"/>
      <c r="E306" s="1226"/>
      <c r="F306" s="1226"/>
      <c r="G306" s="1238"/>
      <c r="H306" s="1238"/>
      <c r="I306" s="1238"/>
      <c r="J306" s="1238"/>
      <c r="K306" s="1238"/>
      <c r="L306" s="1241"/>
      <c r="M306" s="1296"/>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x14ac:dyDescent="0.2">
      <c r="A307" s="1230"/>
      <c r="B307" s="1227"/>
      <c r="C307" s="1227"/>
      <c r="D307" s="1227"/>
      <c r="E307" s="1227"/>
      <c r="F307" s="1227"/>
      <c r="G307" s="1239"/>
      <c r="H307" s="1239"/>
      <c r="I307" s="1239"/>
      <c r="J307" s="1239"/>
      <c r="K307" s="1239"/>
      <c r="L307" s="1242"/>
      <c r="M307" s="1297"/>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x14ac:dyDescent="0.15">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95"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x14ac:dyDescent="0.15">
      <c r="A309" s="1229"/>
      <c r="B309" s="1226"/>
      <c r="C309" s="1226"/>
      <c r="D309" s="1226"/>
      <c r="E309" s="1226"/>
      <c r="F309" s="1226"/>
      <c r="G309" s="1238"/>
      <c r="H309" s="1238"/>
      <c r="I309" s="1238"/>
      <c r="J309" s="1238"/>
      <c r="K309" s="1238"/>
      <c r="L309" s="1241"/>
      <c r="M309" s="1296"/>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x14ac:dyDescent="0.2">
      <c r="A310" s="1230"/>
      <c r="B310" s="1227"/>
      <c r="C310" s="1227"/>
      <c r="D310" s="1227"/>
      <c r="E310" s="1227"/>
      <c r="F310" s="1227"/>
      <c r="G310" s="1239"/>
      <c r="H310" s="1239"/>
      <c r="I310" s="1239"/>
      <c r="J310" s="1239"/>
      <c r="K310" s="1239"/>
      <c r="L310" s="1242"/>
      <c r="M310" s="1297"/>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x14ac:dyDescent="0.15">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95"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x14ac:dyDescent="0.15">
      <c r="A312" s="1229"/>
      <c r="B312" s="1226"/>
      <c r="C312" s="1226"/>
      <c r="D312" s="1226"/>
      <c r="E312" s="1226"/>
      <c r="F312" s="1226"/>
      <c r="G312" s="1238"/>
      <c r="H312" s="1238"/>
      <c r="I312" s="1238"/>
      <c r="J312" s="1238"/>
      <c r="K312" s="1238"/>
      <c r="L312" s="1241"/>
      <c r="M312" s="1296"/>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x14ac:dyDescent="0.2">
      <c r="A313" s="1230"/>
      <c r="B313" s="1227"/>
      <c r="C313" s="1227"/>
      <c r="D313" s="1227"/>
      <c r="E313" s="1227"/>
      <c r="F313" s="1227"/>
      <c r="G313" s="1239"/>
      <c r="H313" s="1239"/>
      <c r="I313" s="1239"/>
      <c r="J313" s="1239"/>
      <c r="K313" s="1239"/>
      <c r="L313" s="1242"/>
      <c r="M313" s="1297"/>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x14ac:dyDescent="0.15">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x14ac:dyDescent="0.1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x14ac:dyDescent="0.15">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○○市</v>
      </c>
      <c r="AT1" s="622"/>
      <c r="AU1" s="623"/>
      <c r="BF1" s="596"/>
      <c r="BG1" s="175"/>
      <c r="BH1" s="175"/>
      <c r="BI1" s="175"/>
      <c r="BJ1" s="175"/>
      <c r="BK1" s="175"/>
    </row>
    <row r="2" spans="1:64" ht="21" customHeight="1" thickBot="1" x14ac:dyDescent="0.2">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x14ac:dyDescent="0.2">
      <c r="A3" s="1258" t="s">
        <v>5</v>
      </c>
      <c r="B3" s="1258"/>
      <c r="C3" s="1259"/>
      <c r="D3" s="1255" t="str">
        <f>IF(基本情報入力シート!M38="","",基本情報入力シート!M38)</f>
        <v>○○ケアサービス</v>
      </c>
      <c r="E3" s="1256"/>
      <c r="F3" s="1256"/>
      <c r="G3" s="1256"/>
      <c r="H3" s="1256"/>
      <c r="I3" s="1256"/>
      <c r="J3" s="125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x14ac:dyDescent="0.2">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x14ac:dyDescent="0.15">
      <c r="A5" s="1336" t="s">
        <v>2382</v>
      </c>
      <c r="B5" s="1231"/>
      <c r="C5" s="1231"/>
      <c r="D5" s="1231"/>
      <c r="E5" s="1231"/>
      <c r="F5" s="1231"/>
      <c r="G5" s="1231"/>
      <c r="H5" s="1231"/>
      <c r="I5" s="1231"/>
      <c r="J5" s="1231"/>
      <c r="K5" s="1232"/>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x14ac:dyDescent="0.2">
      <c r="A6" s="632"/>
      <c r="B6" s="1337" t="s">
        <v>2383</v>
      </c>
      <c r="C6" s="1231"/>
      <c r="D6" s="1231"/>
      <c r="E6" s="1231"/>
      <c r="F6" s="1231"/>
      <c r="G6" s="1231"/>
      <c r="H6" s="1231"/>
      <c r="I6" s="1231"/>
      <c r="J6" s="1231"/>
      <c r="K6" s="1232"/>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20" t="str">
        <f>IF(OR(AZ7="旧処遇加算Ⅰ相当あり",AZ8="旧処遇加算Ⅰ相当あり"),"旧処遇加算Ⅰ相当あり","旧処遇加算Ⅰ相当なし")</f>
        <v>旧処遇加算Ⅰ相当あり</v>
      </c>
      <c r="BA6" s="1520"/>
      <c r="BB6" s="1520"/>
      <c r="BC6" s="1520" t="str">
        <f>IF(OR(BC7="旧処遇加算Ⅰ・Ⅱ相当あり",BC8="旧処遇加算Ⅰ・Ⅱ相当あり"),"旧処遇加算Ⅰ・Ⅱ相当あり","旧処遇加算Ⅰ・Ⅱ相当なし")</f>
        <v>旧処遇加算Ⅰ・Ⅱ相当あり</v>
      </c>
      <c r="BD6" s="1520"/>
      <c r="BE6" s="1520"/>
      <c r="BF6" s="1520" t="str">
        <f>IF(OR(BF7="旧特定加算相当あり",BF8="旧特定加算相当あり"),"旧特定加算相当あり","旧特定加算相当なし")</f>
        <v>旧特定加算相当あり</v>
      </c>
      <c r="BG6" s="1520"/>
      <c r="BH6" s="1520"/>
      <c r="BI6" s="1520" t="str">
        <f>IF(OR(BI7="旧特定加算Ⅰ相当あり",BI8="旧特定加算Ⅰ相当あり"),"旧特定加算Ⅰ相当あり","旧特定加算Ⅰ相当なし")</f>
        <v>旧特定加算Ⅰ相当あり</v>
      </c>
      <c r="BJ6" s="1520"/>
      <c r="BK6" s="1520"/>
    </row>
    <row r="7" spans="1:64" ht="35.25" customHeight="1" x14ac:dyDescent="0.15">
      <c r="A7" s="632"/>
      <c r="B7" s="1337" t="s">
        <v>2384</v>
      </c>
      <c r="C7" s="1231"/>
      <c r="D7" s="1231"/>
      <c r="E7" s="1231"/>
      <c r="F7" s="1231"/>
      <c r="G7" s="1231"/>
      <c r="H7" s="1231"/>
      <c r="I7" s="1231"/>
      <c r="J7" s="1231"/>
      <c r="K7" s="1232"/>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2128</v>
      </c>
      <c r="AL7" s="1404"/>
      <c r="AM7" s="1404"/>
      <c r="AN7" s="1404"/>
      <c r="AO7" s="1404"/>
      <c r="AP7" s="1404"/>
      <c r="AQ7" s="1405"/>
      <c r="AR7" s="639">
        <f>SUMIF(T:T,"令和６年度の算定予定",AR:AR)</f>
        <v>2</v>
      </c>
      <c r="AS7" s="537"/>
      <c r="AT7" s="537"/>
      <c r="AY7" s="638" t="s">
        <v>2214</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20"/>
      <c r="BK7" s="1520"/>
    </row>
    <row r="8" spans="1:64" ht="35.25" customHeight="1" thickBot="1" x14ac:dyDescent="0.2">
      <c r="A8" s="640"/>
      <c r="B8" s="1337" t="s">
        <v>2385</v>
      </c>
      <c r="C8" s="1231"/>
      <c r="D8" s="1231"/>
      <c r="E8" s="1231"/>
      <c r="F8" s="1231"/>
      <c r="G8" s="1231"/>
      <c r="H8" s="1231"/>
      <c r="I8" s="1231"/>
      <c r="J8" s="1231"/>
      <c r="K8" s="1232"/>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2341</v>
      </c>
      <c r="AL8" s="1404"/>
      <c r="AM8" s="1404"/>
      <c r="AN8" s="1404"/>
      <c r="AO8" s="1404"/>
      <c r="AP8" s="1404"/>
      <c r="AQ8" s="1405"/>
      <c r="AR8" s="645">
        <f>SUM(BJ:BJ)</f>
        <v>2</v>
      </c>
      <c r="AS8" s="537"/>
      <c r="AT8" s="537"/>
      <c r="AY8" s="638" t="s">
        <v>2357</v>
      </c>
      <c r="AZ8" s="1520" t="str">
        <f>'別紙様式2-4（年度内の区分変更がある場合に記入）'!AV7</f>
        <v>旧処遇加算Ⅰ相当なし</v>
      </c>
      <c r="BA8" s="1520"/>
      <c r="BB8" s="1520"/>
      <c r="BC8" s="1520" t="str">
        <f>'別紙様式2-4（年度内の区分変更がある場合に記入）'!AX7</f>
        <v>旧処遇加算Ⅰ・Ⅱ相当あり</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x14ac:dyDescent="0.2">
      <c r="A9" s="1338" t="s">
        <v>2238</v>
      </c>
      <c r="B9" s="1339"/>
      <c r="C9" s="1339"/>
      <c r="D9" s="1339"/>
      <c r="E9" s="1339"/>
      <c r="F9" s="1339"/>
      <c r="G9" s="1339"/>
      <c r="H9" s="1339"/>
      <c r="I9" s="1339"/>
      <c r="J9" s="1339"/>
      <c r="K9" s="134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x14ac:dyDescent="0.2">
      <c r="A10" s="1293" t="s">
        <v>2388</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x14ac:dyDescent="0.2">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x14ac:dyDescent="0.15">
      <c r="A12" s="1477"/>
      <c r="B12" s="1285" t="s">
        <v>2344</v>
      </c>
      <c r="C12" s="1286"/>
      <c r="D12" s="1286"/>
      <c r="E12" s="1286"/>
      <c r="F12" s="1287"/>
      <c r="G12" s="1291" t="s">
        <v>63</v>
      </c>
      <c r="H12" s="1311" t="s">
        <v>88</v>
      </c>
      <c r="I12" s="1311"/>
      <c r="J12" s="1312" t="s">
        <v>69</v>
      </c>
      <c r="K12" s="1305" t="s">
        <v>40</v>
      </c>
      <c r="L12" s="1307" t="s">
        <v>2192</v>
      </c>
      <c r="M12" s="1309" t="s">
        <v>67</v>
      </c>
      <c r="N12" s="1325" t="s">
        <v>2286</v>
      </c>
      <c r="O12" s="1326" t="s">
        <v>2183</v>
      </c>
      <c r="P12" s="1420" t="s">
        <v>2350</v>
      </c>
      <c r="Q12" s="1421"/>
      <c r="R12" s="1422"/>
      <c r="S12" s="1434" t="s">
        <v>2129</v>
      </c>
      <c r="T12" s="1342" t="s">
        <v>2184</v>
      </c>
      <c r="U12" s="1343"/>
      <c r="V12" s="1326" t="s">
        <v>191</v>
      </c>
      <c r="W12" s="1444" t="s">
        <v>2314</v>
      </c>
      <c r="X12" s="1445"/>
      <c r="Y12" s="1445"/>
      <c r="Z12" s="1445"/>
      <c r="AA12" s="1445"/>
      <c r="AB12" s="1445"/>
      <c r="AC12" s="1445"/>
      <c r="AD12" s="1445"/>
      <c r="AE12" s="1445"/>
      <c r="AF12" s="1445"/>
      <c r="AG12" s="1445"/>
      <c r="AH12" s="1446"/>
      <c r="AI12" s="1444" t="s">
        <v>2185</v>
      </c>
      <c r="AJ12" s="1440" t="s">
        <v>2347</v>
      </c>
      <c r="AK12" s="1442" t="s">
        <v>2211</v>
      </c>
      <c r="AL12" s="1443"/>
      <c r="AM12" s="1518" t="s">
        <v>2193</v>
      </c>
      <c r="AN12" s="1331"/>
      <c r="AO12" s="1330" t="s">
        <v>255</v>
      </c>
      <c r="AP12" s="1331"/>
      <c r="AQ12" s="543" t="s">
        <v>249</v>
      </c>
      <c r="AR12" s="543" t="s">
        <v>253</v>
      </c>
      <c r="AS12" s="544" t="s">
        <v>254</v>
      </c>
      <c r="AT12" s="1346" t="s">
        <v>2343</v>
      </c>
      <c r="AU12" s="554"/>
      <c r="AV12" s="1341" t="s">
        <v>2342</v>
      </c>
      <c r="AW12" s="1341"/>
      <c r="BL12" s="1235" t="s">
        <v>2376</v>
      </c>
    </row>
    <row r="13" spans="1:64" ht="159.75" customHeight="1" thickBot="1" x14ac:dyDescent="0.2">
      <c r="A13" s="1478"/>
      <c r="B13" s="1288"/>
      <c r="C13" s="1289"/>
      <c r="D13" s="1289"/>
      <c r="E13" s="1289"/>
      <c r="F13" s="1290"/>
      <c r="G13" s="1292"/>
      <c r="H13" s="545" t="s">
        <v>2345</v>
      </c>
      <c r="I13" s="545" t="s">
        <v>2346</v>
      </c>
      <c r="J13" s="1313"/>
      <c r="K13" s="1306"/>
      <c r="L13" s="1308"/>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2372</v>
      </c>
      <c r="AL13" s="550" t="s">
        <v>2208</v>
      </c>
      <c r="AM13" s="550" t="s">
        <v>2190</v>
      </c>
      <c r="AN13" s="551" t="s">
        <v>2209</v>
      </c>
      <c r="AO13" s="551" t="s">
        <v>2348</v>
      </c>
      <c r="AP13" s="550" t="s">
        <v>2349</v>
      </c>
      <c r="AQ13" s="552" t="s">
        <v>248</v>
      </c>
      <c r="AR13" s="552" t="s">
        <v>2359</v>
      </c>
      <c r="AS13" s="688" t="s">
        <v>2353</v>
      </c>
      <c r="AT13" s="1234"/>
      <c r="AU13" s="656"/>
      <c r="AV13" s="555" t="s">
        <v>2204</v>
      </c>
      <c r="AW13" s="657" t="s">
        <v>2231</v>
      </c>
      <c r="AX13" s="658" t="s">
        <v>2232</v>
      </c>
      <c r="AY13" s="555" t="s">
        <v>2198</v>
      </c>
      <c r="AZ13" s="1496" t="s">
        <v>2213</v>
      </c>
      <c r="BA13" s="1496"/>
      <c r="BB13" s="1496"/>
      <c r="BC13" s="1496"/>
      <c r="BD13" s="1496"/>
      <c r="BE13" s="1496"/>
      <c r="BF13" s="555" t="s">
        <v>2212</v>
      </c>
      <c r="BG13" s="555" t="s">
        <v>2199</v>
      </c>
      <c r="BH13" s="555" t="s">
        <v>2200</v>
      </c>
      <c r="BI13" s="555" t="s">
        <v>2201</v>
      </c>
      <c r="BJ13" s="558" t="s">
        <v>2202</v>
      </c>
      <c r="BK13" s="558" t="s">
        <v>2203</v>
      </c>
      <c r="BL13" s="1335"/>
    </row>
    <row r="14" spans="1:64" ht="30" customHeight="1" x14ac:dyDescent="0.15">
      <c r="A14" s="1228">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382" t="str">
        <f>IF(基本情報入力シート!X54="","",基本情報入力シート!X54)</f>
        <v>○○ケアセンター</v>
      </c>
      <c r="K14" s="1268"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430">
        <f>IF(SUM('別紙様式2-2（４・５月分）'!R14:R16)=0,"",SUM('別紙様式2-2（４・５月分）'!R14:R16))</f>
        <v>0.224</v>
      </c>
      <c r="P14" s="1383" t="str">
        <f>IFERROR(VLOOKUP('別紙様式2-2（４・５月分）'!AR14,【参考】数式用!$AT$5:$AU$22,2,FALSE),"")</f>
        <v>新加算Ⅰ</v>
      </c>
      <c r="Q14" s="1384"/>
      <c r="R14" s="1385"/>
      <c r="S14" s="1480">
        <f>IFERROR(VLOOKUP(K14,【参考】数式用!$A$5:$AB$27,MATCH(P14,【参考】数式用!$B$4:$AB$4,0)+1,0),"")</f>
        <v>0.245</v>
      </c>
      <c r="T14" s="1416" t="s">
        <v>2189</v>
      </c>
      <c r="U14" s="1418" t="s">
        <v>2113</v>
      </c>
      <c r="V14" s="1351">
        <f>IFERROR(VLOOKUP(K14,【参考】数式用!$A$5:$AB$27,MATCH(U14,【参考】数式用!$B$4:$AB$4,0)+1,0),"")</f>
        <v>0.245</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f>IFERROR(ROUNDDOWN(ROUND(L14*V14,0)*M14,0)*AG14,"")</f>
        <v>5167050</v>
      </c>
      <c r="AJ14" s="1470">
        <f>IFERROR(ROUNDDOWN(ROUND((L14*(V14-AX14)),0)*M14,0)*AG14,"")</f>
        <v>2172270</v>
      </c>
      <c r="AK14" s="1488">
        <f>IFERROR(IF(OR(N14="",N15="",N17=""),0,ROUNDDOWN(ROUNDDOWN(ROUND(L14*VLOOKUP(K14,【参考】数式用!$A$5:$AB$27,MATCH("新加算Ⅳ",【参考】数式用!$B$4:$AB$4,0)+1,0),0)*M14,0)*AG14*0.5,0)),"")</f>
        <v>1529025</v>
      </c>
      <c r="AL14" s="1436"/>
      <c r="AM14" s="1490">
        <f>IFERROR(IF(OR(N17="ベア加算",N17=""),0, IF(OR(U14="新加算Ⅰ",U14="新加算Ⅱ",U14="新加算Ⅲ",U14="新加算Ⅳ"),ROUNDDOWN(ROUND(L14*VLOOKUP(K14,【参考】数式用!$A$5:$I$27,MATCH("ベア加算",【参考】数式用!$B$4:$I$4,0)+1,0),0)*M14,0)*AG14,0)),"")</f>
        <v>0</v>
      </c>
      <c r="AN14" s="1505"/>
      <c r="AO14" s="1367" t="s">
        <v>2197</v>
      </c>
      <c r="AP14" s="1406"/>
      <c r="AQ14" s="1406" t="s">
        <v>2197</v>
      </c>
      <c r="AR14" s="1492">
        <v>1</v>
      </c>
      <c r="AS14" s="1494" t="s">
        <v>2295</v>
      </c>
      <c r="AT14" s="568" t="str">
        <f>IF(AV14="","",IF(V14&lt;O14,"！加算の要件上は問題ありませんが、令和６年４・５月と比較して令和６年６月に加算率が下がる計画になっています。",""))</f>
        <v/>
      </c>
      <c r="AU14" s="660"/>
      <c r="AV14" s="1496" t="str">
        <f>IF(K14&lt;&gt;"","V列に色付け","")</f>
        <v>V列に色付け</v>
      </c>
      <c r="AW14" s="661" t="str">
        <f>IF('別紙様式2-2（４・５月分）'!O14="","",'別紙様式2-2（４・５月分）'!O14)</f>
        <v>処遇加算Ⅱ</v>
      </c>
      <c r="AX14" s="1510">
        <f>IF(SUM('別紙様式2-2（４・５月分）'!P14:P16)=0,"",SUM('別紙様式2-2（４・５月分）'!P14:P16))</f>
        <v>0.14200000000000002</v>
      </c>
      <c r="AY14" s="1509" t="str">
        <f>IFERROR(VLOOKUP(K14,【参考】数式用!$AJ$2:$AK$24,2,FALSE),"")</f>
        <v>訪問介護</v>
      </c>
      <c r="AZ14" s="1324" t="s">
        <v>2113</v>
      </c>
      <c r="BA14" s="1324" t="s">
        <v>2114</v>
      </c>
      <c r="BB14" s="1324" t="s">
        <v>2115</v>
      </c>
      <c r="BC14" s="1324" t="s">
        <v>2116</v>
      </c>
      <c r="BD14" s="1324" t="str">
        <f>IF(AND(P14&lt;&gt;"新加算Ⅰ",P14&lt;&gt;"新加算Ⅱ",P14&lt;&gt;"新加算Ⅲ",P14&lt;&gt;"新加算Ⅳ"),P14,IF(Q16&lt;&gt;"",Q16,""))</f>
        <v xml:space="preserve">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入力済</v>
      </c>
      <c r="BJ14" s="151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6" t="str">
        <f>IF(OR(U14="新加算Ⅰ",U14="新加算Ⅴ（１）",U14="新加算Ⅴ（２）",U14="新加算Ⅴ（５）",U14="新加算Ⅴ（７）",U14="新加算Ⅴ（10）"),IF(AS14="","未入力","入力済"),"")</f>
        <v>入力済</v>
      </c>
      <c r="BL14" s="555" t="str">
        <f>G14</f>
        <v>東京都</v>
      </c>
    </row>
    <row r="15" spans="1:64" ht="15" customHeight="1" x14ac:dyDescent="0.15">
      <c r="A15" s="1229"/>
      <c r="B15" s="1275"/>
      <c r="C15" s="1264"/>
      <c r="D15" s="1264"/>
      <c r="E15" s="1264"/>
      <c r="F15" s="1265"/>
      <c r="G15" s="1269"/>
      <c r="H15" s="1269"/>
      <c r="I15" s="1269"/>
      <c r="J15" s="1375"/>
      <c r="K15" s="1269"/>
      <c r="L15" s="1454"/>
      <c r="M15" s="1451"/>
      <c r="N15" s="1373" t="str">
        <f>IF('別紙様式2-2（４・５月分）'!Q15="","",'別紙様式2-2（４・５月分）'!Q15)</f>
        <v>特定加算Ⅰ</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特定加算Ⅱ</v>
      </c>
      <c r="AX15" s="1510"/>
      <c r="AY15" s="1509"/>
      <c r="AZ15" s="1324"/>
      <c r="BA15" s="1324"/>
      <c r="BB15" s="1324"/>
      <c r="BC15" s="1324"/>
      <c r="BD15" s="1324"/>
      <c r="BE15" s="1324"/>
      <c r="BF15" s="1324"/>
      <c r="BG15" s="1324"/>
      <c r="BH15" s="1324"/>
      <c r="BI15" s="1324"/>
      <c r="BJ15" s="1515"/>
      <c r="BK15" s="1496"/>
      <c r="BL15" s="555" t="str">
        <f>G14</f>
        <v>東京都</v>
      </c>
    </row>
    <row r="16" spans="1:64" ht="15" customHeight="1" x14ac:dyDescent="0.15">
      <c r="A16" s="1243"/>
      <c r="B16" s="1275"/>
      <c r="C16" s="1264"/>
      <c r="D16" s="1264"/>
      <c r="E16" s="1264"/>
      <c r="F16" s="1265"/>
      <c r="G16" s="1269"/>
      <c r="H16" s="1269"/>
      <c r="I16" s="1269"/>
      <c r="J16" s="1375"/>
      <c r="K16" s="1269"/>
      <c r="L16" s="1454"/>
      <c r="M16" s="1451"/>
      <c r="N16" s="1374"/>
      <c r="O16" s="1432"/>
      <c r="P16" s="1474" t="s">
        <v>2196</v>
      </c>
      <c r="Q16" s="1389" t="str">
        <f>IFERROR(VLOOKUP('別紙様式2-2（４・５月分）'!AR14,【参考】数式用!$AT$5:$AV$22,3,FALSE),"")</f>
        <v xml:space="preserve"> </v>
      </c>
      <c r="R16" s="1426" t="s">
        <v>2207</v>
      </c>
      <c r="S16" s="1482" t="str">
        <f>IFERROR(VLOOKUP(K14,【参考】数式用!$A$5:$AB$27,MATCH(Q16,【参考】数式用!$B$4:$AB$4,0)+1,0),"")</f>
        <v/>
      </c>
      <c r="T16" s="1462" t="s">
        <v>231</v>
      </c>
      <c r="U16" s="1464" t="s">
        <v>2113</v>
      </c>
      <c r="V16" s="1503">
        <f>IFERROR(VLOOKUP(K14,【参考】数式用!$A$5:$AB$27,MATCH(U16,【参考】数式用!$B$4:$AB$4,0)+1,0),"")</f>
        <v>0.245</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f>IFERROR(ROUNDDOWN(ROUND(L14*V16,0)*M14,0)*AG16,"")</f>
        <v>6200460</v>
      </c>
      <c r="AJ16" s="1472">
        <f>IFERROR(ROUNDDOWN(ROUND((L14*(V16-AX14)),0)*M14,0)*AG16,"")</f>
        <v>2606724</v>
      </c>
      <c r="AK16" s="1497">
        <f>IFERROR(IF(OR(N14="",N15="",N17=""),0,ROUNDDOWN(ROUNDDOWN(ROUND(L14*VLOOKUP(K14,【参考】数式用!$A$5:$AB$27,MATCH("新加算Ⅳ",【参考】数式用!$B$4:$AB$4,0)+1,0),0)*M14,0)*AG16*0.5,0)),"")</f>
        <v>1834830</v>
      </c>
      <c r="AL16" s="1438" t="str">
        <f>IF(U16&lt;&gt;"","新規に適用","")</f>
        <v>新規に適用</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継続で適用</v>
      </c>
      <c r="AP16" s="1361"/>
      <c r="AQ16" s="1359" t="str">
        <f>IF(AND(U16&lt;&gt;"",AQ14=""),"新規に適用",IF(AND(U16&lt;&gt;"",AQ14&lt;&gt;""),"継続で適用",""))</f>
        <v>継続で適用</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9" t="str">
        <f>IF(AND(U16&lt;&gt;"",AS14=""),"新規に適用",IF(AND(U16&lt;&gt;"",AS14&lt;&gt;""),"継続で適用",""))</f>
        <v>継続で適用</v>
      </c>
      <c r="AT16" s="1334"/>
      <c r="AU16" s="660"/>
      <c r="AV16" s="1496" t="str">
        <f>IF(K14&lt;&gt;"","V列に色付け","")</f>
        <v>V列に色付け</v>
      </c>
      <c r="AW16" s="1519"/>
      <c r="AX16" s="1510"/>
      <c r="AY16" s="175"/>
      <c r="AZ16" s="175"/>
      <c r="BA16" s="175"/>
      <c r="BB16" s="175"/>
      <c r="BC16" s="175"/>
      <c r="BD16" s="175"/>
      <c r="BE16" s="175"/>
      <c r="BF16" s="175"/>
      <c r="BG16" s="175"/>
      <c r="BH16" s="175"/>
      <c r="BI16" s="175"/>
      <c r="BJ16" s="175"/>
      <c r="BK16" s="175"/>
      <c r="BL16" s="555" t="str">
        <f>G14</f>
        <v>東京都</v>
      </c>
    </row>
    <row r="17" spans="1:64" ht="30" customHeight="1" thickBot="1" x14ac:dyDescent="0.2">
      <c r="A17" s="1230"/>
      <c r="B17" s="1379"/>
      <c r="C17" s="1380"/>
      <c r="D17" s="1380"/>
      <c r="E17" s="1380"/>
      <c r="F17" s="1381"/>
      <c r="G17" s="1270"/>
      <c r="H17" s="1270"/>
      <c r="I17" s="1270"/>
      <c r="J17" s="1376"/>
      <c r="K17" s="1270"/>
      <c r="L17" s="1455"/>
      <c r="M17" s="1452"/>
      <c r="N17" s="662" t="str">
        <f>IF('別紙様式2-2（４・５月分）'!Q16="","",'別紙様式2-2（４・５月分）'!Q16)</f>
        <v>ベア加算</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ベア加算なし</v>
      </c>
      <c r="AX17" s="1510"/>
      <c r="AY17" s="175"/>
      <c r="AZ17" s="175"/>
      <c r="BA17" s="175"/>
      <c r="BB17" s="175"/>
      <c r="BC17" s="175"/>
      <c r="BD17" s="175"/>
      <c r="BE17" s="175"/>
      <c r="BF17" s="175"/>
      <c r="BG17" s="175"/>
      <c r="BH17" s="175"/>
      <c r="BI17" s="175"/>
      <c r="BJ17" s="175"/>
      <c r="BK17" s="175"/>
      <c r="BL17" s="555" t="str">
        <f>G14</f>
        <v>東京都</v>
      </c>
    </row>
    <row r="18" spans="1:64" ht="30" customHeight="1" x14ac:dyDescent="0.15">
      <c r="A18" s="1244">
        <v>2</v>
      </c>
      <c r="B18" s="1275">
        <f>IF(基本情報入力シート!C55="","",基本情報入力シート!C55)</f>
        <v>1334567890</v>
      </c>
      <c r="C18" s="1264"/>
      <c r="D18" s="1264"/>
      <c r="E18" s="1264"/>
      <c r="F18" s="1265"/>
      <c r="G18" s="1269" t="str">
        <f>IF(基本情報入力シート!M55="","",基本情報入力シート!M55)</f>
        <v>千代田区・中央区・港区</v>
      </c>
      <c r="H18" s="1269" t="str">
        <f>IF(基本情報入力シート!R55="","",基本情報入力シート!R55)</f>
        <v>東京都</v>
      </c>
      <c r="I18" s="1269" t="str">
        <f>IF(基本情報入力シート!W55="","",基本情報入力シート!W55)</f>
        <v>千代田区</v>
      </c>
      <c r="J18" s="1375" t="str">
        <f>IF(基本情報入力シート!X55="","",基本情報入力シート!X55)</f>
        <v>○○ケアセンター</v>
      </c>
      <c r="K18" s="1269"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2189</v>
      </c>
      <c r="U18" s="1418" t="s">
        <v>2113</v>
      </c>
      <c r="V18" s="1460">
        <f>IFERROR(VLOOKUP(K18,【参考】数式用!$A$5:$AB$27,MATCH(U18,【参考】数式用!$B$4:$AB$4,0)+1,0),"")</f>
        <v>0.245</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f>IFERROR(ROUNDDOWN(ROUND(L18*V18,0)*M18,0)*AG18,"")</f>
        <v>2318190</v>
      </c>
      <c r="AJ18" s="1486">
        <f>IFERROR(ROUNDDOWN(ROUND((L18*(V18-AX18)),0)*M18,0)*AG18,"")</f>
        <v>974580</v>
      </c>
      <c r="AK18" s="1488">
        <f>IFERROR(IF(OR(N18="",N19="",N21=""),0,ROUNDDOWN(ROUNDDOWN(ROUND(L18*VLOOKUP(K18,【参考】数式用!$A$5:$AB$27,MATCH("新加算Ⅳ",【参考】数式用!$B$4:$AB$4,0)+1,0),0)*M18,0)*AG18*0.5,0)),"")</f>
        <v>685995</v>
      </c>
      <c r="AL18" s="1436"/>
      <c r="AM18" s="1490">
        <f>IFERROR(IF(OR(N21="ベア加算",N21=""),0, IF(OR(U18="新加算Ⅰ",U18="新加算Ⅱ",U18="新加算Ⅲ",U18="新加算Ⅳ"),ROUNDDOWN(ROUND(L18*VLOOKUP(K18,【参考】数式用!$A$5:$I$27,MATCH("ベア加算",【参考】数式用!$B$4:$I$4,0)+1,0),0)*M18,0)*AG18,0)),"")</f>
        <v>0</v>
      </c>
      <c r="AN18" s="1505"/>
      <c r="AO18" s="1367" t="s">
        <v>2197</v>
      </c>
      <c r="AP18" s="1406"/>
      <c r="AQ18" s="1406" t="s">
        <v>2197</v>
      </c>
      <c r="AR18" s="1492"/>
      <c r="AS18" s="1494" t="s">
        <v>2370</v>
      </c>
      <c r="AT18" s="568" t="str">
        <f t="shared" ref="AT18:AT78" si="0">IF(AV18="","",IF(V18&lt;O18,"！加算の要件上は問題ありませんが、令和６年４・５月と比較して令和６年６月に加算率が下がる計画になっています。",""))</f>
        <v/>
      </c>
      <c r="AU18" s="663"/>
      <c r="AV18" s="1496" t="str">
        <f>IF(K18&lt;&gt;"","V列に色付け","")</f>
        <v>V列に色付け</v>
      </c>
      <c r="AW18" s="661" t="str">
        <f>IF('別紙様式2-2（４・５月分）'!O17="","",'別紙様式2-2（４・５月分）'!O17)</f>
        <v>処遇加算Ⅱ</v>
      </c>
      <c r="AX18" s="1510">
        <f>IF(SUM('別紙様式2-2（４・５月分）'!P17:P19)=0,"",SUM('別紙様式2-2（４・５月分）'!P17:P19))</f>
        <v>0.14200000000000002</v>
      </c>
      <c r="AY18" s="1509" t="str">
        <f>IFERROR(VLOOKUP(K18,【参考】数式用!$AJ$2:$AK$24,2,FALSE),"")</f>
        <v>訪問型サービス_総合事業</v>
      </c>
      <c r="AZ18" s="1324" t="s">
        <v>2113</v>
      </c>
      <c r="BA18" s="1324" t="s">
        <v>2114</v>
      </c>
      <c r="BB18" s="1324" t="s">
        <v>2115</v>
      </c>
      <c r="BC18" s="1324" t="s">
        <v>2116</v>
      </c>
      <c r="BD18" s="1324" t="str">
        <f>IF(AND(P18&lt;&gt;"新加算Ⅰ",P18&lt;&gt;"新加算Ⅱ",P18&lt;&gt;"新加算Ⅲ",P18&lt;&gt;"新加算Ⅳ"),P18,IF(Q20&lt;&gt;"",Q20,""))</f>
        <v xml:space="preserve">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入力済</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入力済</v>
      </c>
      <c r="BL18" s="555" t="str">
        <f>G18</f>
        <v>千代田区・中央区・港区</v>
      </c>
    </row>
    <row r="19" spans="1:64" ht="15" customHeight="1" x14ac:dyDescent="0.15">
      <c r="A19" s="1229"/>
      <c r="B19" s="1275"/>
      <c r="C19" s="1264"/>
      <c r="D19" s="1264"/>
      <c r="E19" s="1264"/>
      <c r="F19" s="1265"/>
      <c r="G19" s="1269"/>
      <c r="H19" s="1269"/>
      <c r="I19" s="1269"/>
      <c r="J19" s="1375"/>
      <c r="K19" s="1269"/>
      <c r="L19" s="1454"/>
      <c r="M19" s="1456"/>
      <c r="N19" s="1373" t="str">
        <f>IF('別紙様式2-2（４・５月分）'!Q18="","",'別紙様式2-2（４・５月分）'!Q18)</f>
        <v>特定加算Ⅱ</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特定加算Ⅱ</v>
      </c>
      <c r="AX19" s="1510"/>
      <c r="AY19" s="1509"/>
      <c r="AZ19" s="1324"/>
      <c r="BA19" s="1324"/>
      <c r="BB19" s="1324"/>
      <c r="BC19" s="1324"/>
      <c r="BD19" s="1324"/>
      <c r="BE19" s="1324"/>
      <c r="BF19" s="1324"/>
      <c r="BG19" s="1324"/>
      <c r="BH19" s="1324"/>
      <c r="BI19" s="1324"/>
      <c r="BJ19" s="1515"/>
      <c r="BK19" s="1496"/>
      <c r="BL19" s="555" t="str">
        <f>G18</f>
        <v>千代田区・中央区・港区</v>
      </c>
    </row>
    <row r="20" spans="1:64" ht="15" customHeight="1" x14ac:dyDescent="0.15">
      <c r="A20" s="1243"/>
      <c r="B20" s="1275"/>
      <c r="C20" s="1264"/>
      <c r="D20" s="1264"/>
      <c r="E20" s="1264"/>
      <c r="F20" s="1265"/>
      <c r="G20" s="1269"/>
      <c r="H20" s="1269"/>
      <c r="I20" s="1269"/>
      <c r="J20" s="1375"/>
      <c r="K20" s="1269"/>
      <c r="L20" s="1454"/>
      <c r="M20" s="1456"/>
      <c r="N20" s="1374"/>
      <c r="O20" s="1371"/>
      <c r="P20" s="1474" t="s">
        <v>2196</v>
      </c>
      <c r="Q20" s="1389" t="str">
        <f>IFERROR(VLOOKUP('別紙様式2-2（４・５月分）'!AR17,【参考】数式用!$AT$5:$AV$22,3,FALSE),"")</f>
        <v xml:space="preserve"> </v>
      </c>
      <c r="R20" s="1426" t="s">
        <v>2207</v>
      </c>
      <c r="S20" s="1397" t="str">
        <f>IFERROR(VLOOKUP(K18,【参考】数式用!$A$5:$AB$27,MATCH(Q20,【参考】数式用!$B$4:$AB$4,0)+1,0),"")</f>
        <v/>
      </c>
      <c r="T20" s="1462" t="s">
        <v>231</v>
      </c>
      <c r="U20" s="1464" t="s">
        <v>2113</v>
      </c>
      <c r="V20" s="1466">
        <f>IFERROR(VLOOKUP(K18,【参考】数式用!$A$5:$AB$27,MATCH(U20,【参考】数式用!$B$4:$AB$4,0)+1,0),"")</f>
        <v>0.245</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f>IFERROR(ROUNDDOWN(ROUND(L18*V20,0)*M18,0)*AG20,"")</f>
        <v>2781828</v>
      </c>
      <c r="AJ20" s="1472">
        <f>IFERROR(ROUNDDOWN(ROUND((L18*(V20-AX18)),0)*M18,0)*AG20,"")</f>
        <v>1169496</v>
      </c>
      <c r="AK20" s="1497">
        <f>IFERROR(IF(OR(N18="",N19="",N21=""),0,ROUNDDOWN(ROUNDDOWN(ROUND(L18*VLOOKUP(K18,【参考】数式用!$A$5:$AB$27,MATCH("新加算Ⅳ",【参考】数式用!$B$4:$AB$4,0)+1,0),0)*M18,0)*AG20*0.5,0)),"")</f>
        <v>823194</v>
      </c>
      <c r="AL20" s="1438" t="str">
        <f>IF(U20&lt;&gt;"","新規に適用","")</f>
        <v>新規に適用</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継続で適用</v>
      </c>
      <c r="AP20" s="1361"/>
      <c r="AQ20" s="1359" t="str">
        <f>IF(AND(U20&lt;&gt;"",AQ18=""),"新規に適用",IF(AND(U20&lt;&gt;"",AQ18&lt;&gt;""),"継続で適用",""))</f>
        <v>継続で適用</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9" t="str">
        <f>IF(AND(U20&lt;&gt;"",AS18=""),"新規に適用",IF(AND(U20&lt;&gt;"",AS18&lt;&gt;""),"継続で適用",""))</f>
        <v>継続で適用</v>
      </c>
      <c r="AT20" s="1334"/>
      <c r="AU20" s="663"/>
      <c r="AV20" s="1496" t="str">
        <f>IF(K18&lt;&gt;"","V列に色付け","")</f>
        <v>V列に色付け</v>
      </c>
      <c r="AW20" s="1519"/>
      <c r="AX20" s="1510"/>
      <c r="AY20" s="175"/>
      <c r="AZ20" s="175"/>
      <c r="BA20" s="175"/>
      <c r="BB20" s="175"/>
      <c r="BC20" s="175"/>
      <c r="BD20" s="175"/>
      <c r="BE20" s="175"/>
      <c r="BF20" s="175"/>
      <c r="BG20" s="175"/>
      <c r="BH20" s="175"/>
      <c r="BI20" s="175"/>
      <c r="BJ20" s="175"/>
      <c r="BK20" s="175"/>
      <c r="BL20" s="555" t="str">
        <f>G18</f>
        <v>千代田区・中央区・港区</v>
      </c>
    </row>
    <row r="21" spans="1:64" ht="30" customHeight="1" thickBot="1" x14ac:dyDescent="0.2">
      <c r="A21" s="1230"/>
      <c r="B21" s="1379"/>
      <c r="C21" s="1380"/>
      <c r="D21" s="1380"/>
      <c r="E21" s="1380"/>
      <c r="F21" s="1381"/>
      <c r="G21" s="1270"/>
      <c r="H21" s="1270"/>
      <c r="I21" s="1270"/>
      <c r="J21" s="1376"/>
      <c r="K21" s="1270"/>
      <c r="L21" s="1455"/>
      <c r="M21" s="1457"/>
      <c r="N21" s="662" t="str">
        <f>IF('別紙様式2-2（４・５月分）'!Q19="","",'別紙様式2-2（４・５月分）'!Q19)</f>
        <v>ベア加算</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ベア加算なし</v>
      </c>
      <c r="AX21" s="1510"/>
      <c r="AY21" s="175"/>
      <c r="AZ21" s="175"/>
      <c r="BA21" s="175"/>
      <c r="BB21" s="175"/>
      <c r="BC21" s="175"/>
      <c r="BD21" s="175"/>
      <c r="BE21" s="175"/>
      <c r="BF21" s="175"/>
      <c r="BG21" s="175"/>
      <c r="BH21" s="175"/>
      <c r="BI21" s="175"/>
      <c r="BJ21" s="175"/>
      <c r="BK21" s="175"/>
      <c r="BL21" s="555" t="str">
        <f>G18</f>
        <v>千代田区・中央区・港区</v>
      </c>
    </row>
    <row r="22" spans="1:64" ht="30" customHeight="1" x14ac:dyDescent="0.15">
      <c r="A22" s="1228">
        <v>3</v>
      </c>
      <c r="B22" s="1274">
        <f>IF(基本情報入力シート!C56="","",基本情報入力シート!C56)</f>
        <v>1334567891</v>
      </c>
      <c r="C22" s="1262"/>
      <c r="D22" s="1262"/>
      <c r="E22" s="1262"/>
      <c r="F22" s="1263"/>
      <c r="G22" s="1268" t="str">
        <f>IF(基本情報入力シート!M56="","",基本情報入力シート!M56)</f>
        <v>東京都</v>
      </c>
      <c r="H22" s="1268" t="str">
        <f>IF(基本情報入力シート!R56="","",基本情報入力シート!R56)</f>
        <v>東京都</v>
      </c>
      <c r="I22" s="1268" t="str">
        <f>IF(基本情報入力シート!W56="","",基本情報入力シート!W56)</f>
        <v>千代田区</v>
      </c>
      <c r="J22" s="1382" t="str">
        <f>IF(基本情報入力シート!X56="","",基本情報入力シート!X56)</f>
        <v>デイサービス△△</v>
      </c>
      <c r="K22" s="1268"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2189</v>
      </c>
      <c r="U22" s="1458" t="s">
        <v>2116</v>
      </c>
      <c r="V22" s="1460">
        <f>IFERROR(VLOOKUP(K22,【参考】数式用!$A$5:$AB$27,MATCH(U22,【参考】数式用!$B$4:$AB$4,0)+1,0),"")</f>
        <v>6.3999999999999987E-2</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f>IFERROR(ROUNDDOWN(ROUND(L22*V22,0)*M22,0)*AG22,"")</f>
        <v>2127680</v>
      </c>
      <c r="AJ22" s="1486">
        <f>IFERROR(ROUNDDOWN(ROUND((L22*(V22-AX22)),0)*M22,0)*AG22,"")</f>
        <v>332450</v>
      </c>
      <c r="AK22" s="1488">
        <f>IFERROR(IF(OR(N22="",N23="",N25=""),0,ROUNDDOWN(ROUNDDOWN(ROUND(L22*VLOOKUP(K22,【参考】数式用!$A$5:$AB$27,MATCH("新加算Ⅳ",【参考】数式用!$B$4:$AB$4,0)+1,0),0)*M22,0)*AG22*0.5,0)),"")</f>
        <v>1063840</v>
      </c>
      <c r="AL22" s="1436"/>
      <c r="AM22" s="1490">
        <f>IFERROR(IF(OR(N25="ベア加算",N25=""),0, IF(OR(U22="新加算Ⅰ",U22="新加算Ⅱ",U22="新加算Ⅲ",U22="新加算Ⅳ"),ROUNDDOWN(ROUND(L22*VLOOKUP(K22,【参考】数式用!$A$5:$I$27,MATCH("ベア加算",【参考】数式用!$B$4:$I$4,0)+1,0),0)*M22,0)*AG22,0)),"")</f>
        <v>0</v>
      </c>
      <c r="AN22" s="1505"/>
      <c r="AO22" s="1367" t="s">
        <v>165</v>
      </c>
      <c r="AP22" s="1406"/>
      <c r="AQ22" s="1406"/>
      <c r="AR22" s="1492"/>
      <c r="AS22" s="1494"/>
      <c r="AT22" s="568" t="str">
        <f t="shared" si="0"/>
        <v/>
      </c>
      <c r="AU22" s="663"/>
      <c r="AV22" s="1496" t="str">
        <f>IF(K22&lt;&gt;"","V列に色付け","")</f>
        <v>V列に色付け</v>
      </c>
      <c r="AW22" s="661" t="str">
        <f>IF('別紙様式2-2（４・５月分）'!O20="","",'別紙様式2-2（４・５月分）'!O20)</f>
        <v>処遇加算Ⅱ</v>
      </c>
      <c r="AX22" s="1510">
        <f>IF(SUM('別紙様式2-2（４・５月分）'!P20:P22)=0,"",SUM('別紙様式2-2（４・５月分）'!P20:P22))</f>
        <v>5.3999999999999992E-2</v>
      </c>
      <c r="AY22" s="1509" t="str">
        <f>IFERROR(VLOOKUP(K22,【参考】数式用!$AJ$2:$AK$24,2,FALSE),"")</f>
        <v>通所介護</v>
      </c>
      <c r="AZ22" s="1324" t="s">
        <v>2113</v>
      </c>
      <c r="BA22" s="1324" t="s">
        <v>2114</v>
      </c>
      <c r="BB22" s="1324" t="s">
        <v>2115</v>
      </c>
      <c r="BC22" s="1324" t="s">
        <v>2116</v>
      </c>
      <c r="BD22" s="1324" t="str">
        <f>IF(AND(P22&lt;&gt;"新加算Ⅰ",P22&lt;&gt;"新加算Ⅱ",P22&lt;&gt;"新加算Ⅲ",P22&lt;&gt;"新加算Ⅳ"),P22,IF(Q24&lt;&gt;"",Q24,""))</f>
        <v xml:space="preserve">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東京都</v>
      </c>
    </row>
    <row r="23" spans="1:64" ht="15" customHeight="1" x14ac:dyDescent="0.15">
      <c r="A23" s="1229"/>
      <c r="B23" s="1275"/>
      <c r="C23" s="1264"/>
      <c r="D23" s="1264"/>
      <c r="E23" s="1264"/>
      <c r="F23" s="1265"/>
      <c r="G23" s="1269"/>
      <c r="H23" s="1269"/>
      <c r="I23" s="1269"/>
      <c r="J23" s="1375"/>
      <c r="K23" s="1269"/>
      <c r="L23" s="1454"/>
      <c r="M23" s="1451"/>
      <c r="N23" s="1373" t="str">
        <f>IF('別紙様式2-2（４・５月分）'!Q21="","",'別紙様式2-2（４・５月分）'!Q21)</f>
        <v>特定加算なし</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特定加算なし</v>
      </c>
      <c r="AX23" s="1510"/>
      <c r="AY23" s="1509"/>
      <c r="AZ23" s="1324"/>
      <c r="BA23" s="1324"/>
      <c r="BB23" s="1324"/>
      <c r="BC23" s="1324"/>
      <c r="BD23" s="1324"/>
      <c r="BE23" s="1324"/>
      <c r="BF23" s="1324"/>
      <c r="BG23" s="1324"/>
      <c r="BH23" s="1324"/>
      <c r="BI23" s="1324"/>
      <c r="BJ23" s="1515"/>
      <c r="BK23" s="1496"/>
      <c r="BL23" s="555" t="str">
        <f>G22</f>
        <v>東京都</v>
      </c>
    </row>
    <row r="24" spans="1:64" ht="15" customHeight="1" x14ac:dyDescent="0.15">
      <c r="A24" s="1243"/>
      <c r="B24" s="1275"/>
      <c r="C24" s="1264"/>
      <c r="D24" s="1264"/>
      <c r="E24" s="1264"/>
      <c r="F24" s="1265"/>
      <c r="G24" s="1269"/>
      <c r="H24" s="1269"/>
      <c r="I24" s="1269"/>
      <c r="J24" s="1375"/>
      <c r="K24" s="1269"/>
      <c r="L24" s="1454"/>
      <c r="M24" s="1451"/>
      <c r="N24" s="1374"/>
      <c r="O24" s="1371"/>
      <c r="P24" s="1393" t="s">
        <v>2196</v>
      </c>
      <c r="Q24" s="1389" t="str">
        <f>IFERROR(VLOOKUP('別紙様式2-2（４・５月分）'!AR20,【参考】数式用!$AT$5:$AV$22,3,FALSE),"")</f>
        <v xml:space="preserve"> </v>
      </c>
      <c r="R24" s="1391" t="s">
        <v>2207</v>
      </c>
      <c r="S24" s="1399" t="str">
        <f>IFERROR(VLOOKUP(K22,【参考】数式用!$A$5:$AB$27,MATCH(Q24,【参考】数式用!$B$4:$AB$4,0)+1,0),"")</f>
        <v/>
      </c>
      <c r="T24" s="1462" t="s">
        <v>231</v>
      </c>
      <c r="U24" s="1464" t="s">
        <v>2116</v>
      </c>
      <c r="V24" s="1466">
        <f>IFERROR(VLOOKUP(K22,【参考】数式用!$A$5:$AB$27,MATCH(U24,【参考】数式用!$B$4:$AB$4,0)+1,0),"")</f>
        <v>6.3999999999999987E-2</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f>IFERROR(ROUNDDOWN(ROUND(L22*V24,0)*M22,0)*AG24,"")</f>
        <v>2553216</v>
      </c>
      <c r="AJ24" s="1472">
        <f>IFERROR(ROUNDDOWN(ROUND((L22*(V24-AX22)),0)*M22,0)*AG24,"")</f>
        <v>398940</v>
      </c>
      <c r="AK24" s="1497">
        <f>IFERROR(IF(OR(N22="",N23="",N25=""),0,ROUNDDOWN(ROUNDDOWN(ROUND(L22*VLOOKUP(K22,【参考】数式用!$A$5:$AB$27,MATCH("新加算Ⅳ",【参考】数式用!$B$4:$AB$4,0)+1,0),0)*M22,0)*AG24*0.5,0)),"")</f>
        <v>1276608</v>
      </c>
      <c r="AL24" s="1438" t="str">
        <f>IF(U24&lt;&gt;"","新規に適用","")</f>
        <v>新規に適用</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継続で適用</v>
      </c>
      <c r="AP24" s="1361"/>
      <c r="AQ24" s="1359" t="str">
        <f>IF(AND(U24&lt;&gt;"",AQ22=""),"新規に適用",IF(AND(U24&lt;&gt;"",AQ22&lt;&gt;""),"継続で適用",""))</f>
        <v>新規に適用</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新規に適用</v>
      </c>
      <c r="AT24" s="1334"/>
      <c r="AU24" s="663"/>
      <c r="AV24" s="1496" t="str">
        <f>IF(K22&lt;&gt;"","V列に色付け","")</f>
        <v>V列に色付け</v>
      </c>
      <c r="AW24" s="1519"/>
      <c r="AX24" s="1510"/>
      <c r="AY24" s="175"/>
      <c r="AZ24" s="175"/>
      <c r="BA24" s="175"/>
      <c r="BB24" s="175"/>
      <c r="BC24" s="175"/>
      <c r="BD24" s="175"/>
      <c r="BE24" s="175"/>
      <c r="BF24" s="175"/>
      <c r="BG24" s="175"/>
      <c r="BH24" s="175"/>
      <c r="BI24" s="175"/>
      <c r="BJ24" s="175"/>
      <c r="BK24" s="175"/>
      <c r="BL24" s="555" t="str">
        <f>G22</f>
        <v>東京都</v>
      </c>
    </row>
    <row r="25" spans="1:64" ht="30" customHeight="1" thickBot="1" x14ac:dyDescent="0.2">
      <c r="A25" s="1230"/>
      <c r="B25" s="1379"/>
      <c r="C25" s="1380"/>
      <c r="D25" s="1380"/>
      <c r="E25" s="1380"/>
      <c r="F25" s="1381"/>
      <c r="G25" s="1270"/>
      <c r="H25" s="1270"/>
      <c r="I25" s="1270"/>
      <c r="J25" s="1376"/>
      <c r="K25" s="1270"/>
      <c r="L25" s="1455"/>
      <c r="M25" s="1452"/>
      <c r="N25" s="662" t="str">
        <f>IF('別紙様式2-2（４・５月分）'!Q22="","",'別紙様式2-2（４・５月分）'!Q22)</f>
        <v>ベア加算</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ベア加算</v>
      </c>
      <c r="AX25" s="1510"/>
      <c r="AY25" s="175"/>
      <c r="AZ25" s="175"/>
      <c r="BA25" s="175"/>
      <c r="BB25" s="175"/>
      <c r="BC25" s="175"/>
      <c r="BD25" s="175"/>
      <c r="BE25" s="175"/>
      <c r="BF25" s="175"/>
      <c r="BG25" s="175"/>
      <c r="BH25" s="175"/>
      <c r="BI25" s="175"/>
      <c r="BJ25" s="175"/>
      <c r="BK25" s="175"/>
      <c r="BL25" s="555" t="str">
        <f>G22</f>
        <v>東京都</v>
      </c>
    </row>
    <row r="26" spans="1:64" ht="30" customHeight="1" x14ac:dyDescent="0.15">
      <c r="A26" s="1244">
        <v>4</v>
      </c>
      <c r="B26" s="1275">
        <f>IF(基本情報入力シート!C57="","",基本情報入力シート!C57)</f>
        <v>1334567892</v>
      </c>
      <c r="C26" s="1264"/>
      <c r="D26" s="1264"/>
      <c r="E26" s="1264"/>
      <c r="F26" s="1265"/>
      <c r="G26" s="1269" t="str">
        <f>IF(基本情報入力シート!M57="","",基本情報入力シート!M57)</f>
        <v>中央区</v>
      </c>
      <c r="H26" s="1269" t="str">
        <f>IF(基本情報入力シート!R57="","",基本情報入力シート!R57)</f>
        <v>東京都</v>
      </c>
      <c r="I26" s="1269" t="str">
        <f>IF(基本情報入力シート!W57="","",基本情報入力シート!W57)</f>
        <v>中央区</v>
      </c>
      <c r="J26" s="1375" t="str">
        <f>IF(基本情報入力シート!X57="","",基本情報入力シート!X57)</f>
        <v>○○の家</v>
      </c>
      <c r="K26" s="1269"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2189</v>
      </c>
      <c r="U26" s="1458" t="s">
        <v>2422</v>
      </c>
      <c r="V26" s="1460">
        <f>IFERROR(VLOOKUP(K26,【参考】数式用!$A$5:$AB$27,MATCH(U26,【参考】数式用!$B$4:$AB$4,0)+1,0),"")</f>
        <v>5.6000000000000001E-2</v>
      </c>
      <c r="W26" s="1353" t="s">
        <v>19</v>
      </c>
      <c r="X26" s="1355">
        <v>6</v>
      </c>
      <c r="Y26" s="1357" t="s">
        <v>10</v>
      </c>
      <c r="Z26" s="1355">
        <v>6</v>
      </c>
      <c r="AA26" s="1357" t="s">
        <v>45</v>
      </c>
      <c r="AB26" s="1355">
        <v>6</v>
      </c>
      <c r="AC26" s="1357" t="s">
        <v>10</v>
      </c>
      <c r="AD26" s="1355">
        <v>9</v>
      </c>
      <c r="AE26" s="1357" t="s">
        <v>13</v>
      </c>
      <c r="AF26" s="1357" t="s">
        <v>24</v>
      </c>
      <c r="AG26" s="1357">
        <f>IF(X26&gt;=1,(AB26*12+AD26)-(X26*12+Z26)+1,"")</f>
        <v>4</v>
      </c>
      <c r="AH26" s="1363" t="s">
        <v>38</v>
      </c>
      <c r="AI26" s="1484">
        <f>IFERROR(ROUNDDOWN(ROUND(L26*V26,0)*M26,0)*AG26,"")</f>
        <v>857808</v>
      </c>
      <c r="AJ26" s="1486">
        <f>IFERROR(ROUNDDOWN(ROUND((L26*(V26-AX26)),0)*M26,0)*AG26,"")</f>
        <v>229768</v>
      </c>
      <c r="AK26" s="1488">
        <f>IFERROR(IF(OR(N26="",N27="",N29=""),0,ROUNDDOWN(ROUNDDOWN(ROUND(L26*VLOOKUP(K26,【参考】数式用!$A$5:$AB$27,MATCH("新加算Ⅳ",【参考】数式用!$B$4:$AB$4,0)+1,0),0)*M26,0)*AG26*0.5,0)),"")</f>
        <v>811854</v>
      </c>
      <c r="AL26" s="1436"/>
      <c r="AM26" s="1490">
        <f>IFERROR(IF(OR(N29="ベア加算",N29=""),0, IF(OR(U26="新加算Ⅰ",U26="新加算Ⅱ",U26="新加算Ⅲ",U26="新加算Ⅳ"),ROUNDDOWN(ROUND(L26*VLOOKUP(K26,【参考】数式用!$A$5:$I$27,MATCH("ベア加算",【参考】数式用!$B$4:$I$4,0)+1,0),0)*M26,0)*AG26,0)),"")</f>
        <v>0</v>
      </c>
      <c r="AN26" s="1505"/>
      <c r="AO26" s="1367"/>
      <c r="AP26" s="1406" t="s">
        <v>165</v>
      </c>
      <c r="AQ26" s="1406"/>
      <c r="AR26" s="1492"/>
      <c r="AS26" s="1494"/>
      <c r="AT26" s="568" t="str">
        <f t="shared" si="0"/>
        <v/>
      </c>
      <c r="AU26" s="663"/>
      <c r="AV26" s="1496" t="str">
        <f>IF(K26&lt;&gt;"","V列に色付け","")</f>
        <v>V列に色付け</v>
      </c>
      <c r="AW26" s="661" t="str">
        <f>IF('別紙様式2-2（４・５月分）'!O23="","",'別紙様式2-2（４・５月分）'!O23)</f>
        <v>処遇加算Ⅲ</v>
      </c>
      <c r="AX26" s="1510">
        <f>IF(SUM('別紙様式2-2（４・５月分）'!P23:P25)=0,"",SUM('別紙様式2-2（４・５月分）'!P23:P25))</f>
        <v>4.1000000000000002E-2</v>
      </c>
      <c r="AY26" s="1509" t="str">
        <f>IFERROR(VLOOKUP(K26,【参考】数式用!$AJ$2:$AK$24,2,FALSE),"")</f>
        <v>介護予防_小規模多機能型居宅介護</v>
      </c>
      <c r="AZ26" s="1324" t="s">
        <v>2113</v>
      </c>
      <c r="BA26" s="1324" t="s">
        <v>2114</v>
      </c>
      <c r="BB26" s="1324" t="s">
        <v>2115</v>
      </c>
      <c r="BC26" s="1324" t="s">
        <v>2116</v>
      </c>
      <c r="BD26" s="1324" t="str">
        <f>IF(AND(P26&lt;&gt;"新加算Ⅰ",P26&lt;&gt;"新加算Ⅱ",P26&lt;&gt;"新加算Ⅲ",P26&lt;&gt;"新加算Ⅳ"),P26,IF(Q28&lt;&gt;"",Q28,""))</f>
        <v>新加算Ⅴ（14）</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入力済</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中央区</v>
      </c>
    </row>
    <row r="27" spans="1:64" ht="15" customHeight="1" x14ac:dyDescent="0.15">
      <c r="A27" s="1229"/>
      <c r="B27" s="1275"/>
      <c r="C27" s="1264"/>
      <c r="D27" s="1264"/>
      <c r="E27" s="1264"/>
      <c r="F27" s="1265"/>
      <c r="G27" s="1269"/>
      <c r="H27" s="1269"/>
      <c r="I27" s="1269"/>
      <c r="J27" s="1375"/>
      <c r="K27" s="1269"/>
      <c r="L27" s="1454"/>
      <c r="M27" s="1456"/>
      <c r="N27" s="1373" t="str">
        <f>IF('別紙様式2-2（４・５月分）'!Q24="","",'別紙様式2-2（４・５月分）'!Q24)</f>
        <v>特定加算なし</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！算定期間の終わりが令和７年３月になっていません。区分変更を行う場合は、別紙様式2-4に記入してください。</v>
      </c>
      <c r="AU27" s="663"/>
      <c r="AV27" s="1496"/>
      <c r="AW27" s="1519" t="str">
        <f>IF('別紙様式2-2（４・５月分）'!O24="","",'別紙様式2-2（４・５月分）'!O24)</f>
        <v>特定加算なし</v>
      </c>
      <c r="AX27" s="1510"/>
      <c r="AY27" s="1509"/>
      <c r="AZ27" s="1324"/>
      <c r="BA27" s="1324"/>
      <c r="BB27" s="1324"/>
      <c r="BC27" s="1324"/>
      <c r="BD27" s="1324"/>
      <c r="BE27" s="1324"/>
      <c r="BF27" s="1324"/>
      <c r="BG27" s="1324"/>
      <c r="BH27" s="1324"/>
      <c r="BI27" s="1324"/>
      <c r="BJ27" s="1515"/>
      <c r="BK27" s="1496"/>
      <c r="BL27" s="555" t="str">
        <f>G26</f>
        <v>中央区</v>
      </c>
    </row>
    <row r="28" spans="1:64" ht="15" customHeight="1" x14ac:dyDescent="0.15">
      <c r="A28" s="1243"/>
      <c r="B28" s="1275"/>
      <c r="C28" s="1264"/>
      <c r="D28" s="1264"/>
      <c r="E28" s="1264"/>
      <c r="F28" s="1265"/>
      <c r="G28" s="1269"/>
      <c r="H28" s="1269"/>
      <c r="I28" s="1269"/>
      <c r="J28" s="1375"/>
      <c r="K28" s="1269"/>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231</v>
      </c>
      <c r="U28" s="1464" t="s">
        <v>2114</v>
      </c>
      <c r="V28" s="1466">
        <f>IFERROR(VLOOKUP(K26,【参考】数式用!$A$5:$AB$27,MATCH(U28,【参考】数式用!$B$4:$AB$4,0)+1,0),"")</f>
        <v>0.14600000000000002</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f>IFERROR(ROUNDDOWN(ROUND(L26*V28,0)*M26,0)*AG28,"")</f>
        <v>6709284</v>
      </c>
      <c r="AJ28" s="1472">
        <f>IFERROR(ROUNDDOWN(ROUND((L26*(V28-AX26)),0)*M26,0)*AG28,"")</f>
        <v>4825164</v>
      </c>
      <c r="AK28" s="1497">
        <f>IFERROR(IF(OR(N26="",N27="",N29=""),0,ROUNDDOWN(ROUNDDOWN(ROUND(L26*VLOOKUP(K26,【参考】数式用!$A$5:$AB$27,MATCH("新加算Ⅳ",【参考】数式用!$B$4:$AB$4,0)+1,0),0)*M26,0)*AG28*0.5,0)),"")</f>
        <v>2435562</v>
      </c>
      <c r="AL28" s="1438" t="str">
        <f>IF(U28&lt;&gt;"","新規に適用","")</f>
        <v>新規に適用</v>
      </c>
      <c r="AM28" s="1501">
        <f>IFERROR(IF(OR(N29="ベア加算",N29=""),0, IF(OR(U26="新加算Ⅰ",U26="新加算Ⅱ",U26="新加算Ⅲ",U26="新加算Ⅳ"),0,ROUNDDOWN(ROUND(L26*VLOOKUP(K26,【参考】数式用!$A$5:$I$27,MATCH("ベア加算",【参考】数式用!$B$4:$I$4,0)+1,0),0)*M26,0)*AG28)),"")</f>
        <v>781212</v>
      </c>
      <c r="AN28" s="1359" t="str">
        <f t="shared" ref="AN28:AN88" si="10">IF(AM28=0,"",IF(AND(U28&lt;&gt;"",AN26=""),"新規に適用",IF(AND(U28&lt;&gt;"",AN26&lt;&gt;""),"継続で適用","")))</f>
        <v>新規に適用</v>
      </c>
      <c r="AO28" s="1359" t="str">
        <f>IF(AND(U28&lt;&gt;"",AO26=""),"新規に適用",IF(AND(U28&lt;&gt;"",AO26&lt;&gt;""),"継続で適用",""))</f>
        <v>新規に適用</v>
      </c>
      <c r="AP28" s="1361"/>
      <c r="AQ28" s="1359" t="str">
        <f>IF(AND(U28&lt;&gt;"",AQ26=""),"新規に適用",IF(AND(U28&lt;&gt;"",AQ26&lt;&gt;""),"継続で適用",""))</f>
        <v>新規に適用</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9" t="str">
        <f>IF(AND(U28&lt;&gt;"",AS26=""),"新規に適用",IF(AND(U28&lt;&gt;"",AS26&lt;&gt;""),"継続で適用",""))</f>
        <v>新規に適用</v>
      </c>
      <c r="AT28" s="1334"/>
      <c r="AU28" s="663"/>
      <c r="AV28" s="1496" t="str">
        <f>IF(K26&lt;&gt;"","V列に色付け","")</f>
        <v>V列に色付け</v>
      </c>
      <c r="AW28" s="1519"/>
      <c r="AX28" s="1510"/>
      <c r="AY28" s="175"/>
      <c r="AZ28" s="175"/>
      <c r="BA28" s="175"/>
      <c r="BB28" s="175"/>
      <c r="BC28" s="175"/>
      <c r="BD28" s="175"/>
      <c r="BE28" s="175"/>
      <c r="BF28" s="175"/>
      <c r="BG28" s="175"/>
      <c r="BH28" s="175"/>
      <c r="BI28" s="175"/>
      <c r="BJ28" s="175"/>
      <c r="BK28" s="175"/>
      <c r="BL28" s="555" t="str">
        <f>G26</f>
        <v>中央区</v>
      </c>
    </row>
    <row r="29" spans="1:64" ht="30" customHeight="1" thickBot="1" x14ac:dyDescent="0.2">
      <c r="A29" s="1230"/>
      <c r="B29" s="1379"/>
      <c r="C29" s="1380"/>
      <c r="D29" s="1380"/>
      <c r="E29" s="1380"/>
      <c r="F29" s="1381"/>
      <c r="G29" s="1270"/>
      <c r="H29" s="1270"/>
      <c r="I29" s="1270"/>
      <c r="J29" s="1376"/>
      <c r="K29" s="1270"/>
      <c r="L29" s="1455"/>
      <c r="M29" s="1457"/>
      <c r="N29" s="662" t="str">
        <f>IF('別紙様式2-2（４・５月分）'!Q25="","",'別紙様式2-2（４・５月分）'!Q25)</f>
        <v>ベア加算なし</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ベア加算なし</v>
      </c>
      <c r="AX29" s="1510"/>
      <c r="AY29" s="175"/>
      <c r="AZ29" s="175"/>
      <c r="BA29" s="175"/>
      <c r="BB29" s="175"/>
      <c r="BC29" s="175"/>
      <c r="BD29" s="175"/>
      <c r="BE29" s="175"/>
      <c r="BF29" s="175"/>
      <c r="BG29" s="175"/>
      <c r="BH29" s="175"/>
      <c r="BI29" s="175"/>
      <c r="BJ29" s="175"/>
      <c r="BK29" s="175"/>
      <c r="BL29" s="555" t="str">
        <f>G26</f>
        <v>中央区</v>
      </c>
    </row>
    <row r="30" spans="1:64" ht="30" customHeight="1" x14ac:dyDescent="0.15">
      <c r="A30" s="1228">
        <v>5</v>
      </c>
      <c r="B30" s="1274">
        <f>IF(基本情報入力シート!C58="","",基本情報入力シート!C58)</f>
        <v>1334567893</v>
      </c>
      <c r="C30" s="1262"/>
      <c r="D30" s="1262"/>
      <c r="E30" s="1262"/>
      <c r="F30" s="1263"/>
      <c r="G30" s="1268" t="str">
        <f>IF(基本情報入力シート!M58="","",基本情報入力シート!M58)</f>
        <v>千葉県</v>
      </c>
      <c r="H30" s="1268" t="str">
        <f>IF(基本情報入力シート!R58="","",基本情報入力シート!R58)</f>
        <v>千葉県</v>
      </c>
      <c r="I30" s="1268" t="str">
        <f>IF(基本情報入力シート!W58="","",基本情報入力シート!W58)</f>
        <v>千葉市</v>
      </c>
      <c r="J30" s="1382" t="str">
        <f>IF(基本情報入力シート!X58="","",基本情報入力シート!X58)</f>
        <v>介護老人福祉施設○○園</v>
      </c>
      <c r="K30" s="1268"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2189</v>
      </c>
      <c r="U30" s="1458" t="s">
        <v>2423</v>
      </c>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V列に色付け</v>
      </c>
      <c r="AW30" s="664" t="str">
        <f>IF('別紙様式2-2（４・５月分）'!O26="","",'別紙様式2-2（４・５月分）'!O26)</f>
        <v>処遇加算Ⅱ</v>
      </c>
      <c r="AX30" s="1524">
        <f>IF(SUM('別紙様式2-2（４・５月分）'!P26:P28)=0,"",SUM('別紙様式2-2（４・５月分）'!P26:P28))</f>
        <v>0.06</v>
      </c>
      <c r="AY30" s="1509" t="str">
        <f>IFERROR(VLOOKUP(K30,【参考】数式用!$AJ$2:$AK$24,2,FALSE),"")</f>
        <v>介護老人福祉施設</v>
      </c>
      <c r="AZ30" s="1324" t="s">
        <v>2113</v>
      </c>
      <c r="BA30" s="1324" t="s">
        <v>2114</v>
      </c>
      <c r="BB30" s="1324" t="s">
        <v>2115</v>
      </c>
      <c r="BC30" s="1324" t="s">
        <v>2116</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千葉県</v>
      </c>
    </row>
    <row r="31" spans="1:64" ht="15" customHeight="1" x14ac:dyDescent="0.15">
      <c r="A31" s="1229"/>
      <c r="B31" s="1275"/>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千葉県</v>
      </c>
    </row>
    <row r="32" spans="1:64" ht="15" customHeight="1" x14ac:dyDescent="0.15">
      <c r="A32" s="1243"/>
      <c r="B32" s="1275"/>
      <c r="C32" s="1264"/>
      <c r="D32" s="1264"/>
      <c r="E32" s="1264"/>
      <c r="F32" s="1265"/>
      <c r="G32" s="1269"/>
      <c r="H32" s="1269"/>
      <c r="I32" s="1269"/>
      <c r="J32" s="1375"/>
      <c r="K32" s="1269"/>
      <c r="L32" s="1454"/>
      <c r="M32" s="1451"/>
      <c r="N32" s="1374"/>
      <c r="O32" s="1371"/>
      <c r="P32" s="1393" t="s">
        <v>2196</v>
      </c>
      <c r="Q32" s="1389" t="str">
        <f>IFERROR(VLOOKUP('別紙様式2-2（４・５月分）'!AR26,【参考】数式用!$AT$5:$AV$22,3,FALSE),"")</f>
        <v/>
      </c>
      <c r="R32" s="1391" t="s">
        <v>2207</v>
      </c>
      <c r="S32" s="1399" t="str">
        <f>IFERROR(VLOOKUP(K30,【参考】数式用!$A$5:$AB$27,MATCH(Q32,【参考】数式用!$B$4:$AB$4,0)+1,0),"")</f>
        <v/>
      </c>
      <c r="T32" s="1462" t="s">
        <v>231</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si="10"/>
        <v/>
      </c>
      <c r="AO32" s="1359" t="str">
        <f>IF(AND(U32&lt;&gt;"",AO30=""),"新規に適用",IF(AND(U32&lt;&gt;"",AO30&lt;&gt;""),"継続で適用",""))</f>
        <v/>
      </c>
      <c r="AP32" s="1361"/>
      <c r="AQ32" s="1359" t="str">
        <f>IF(AND(U32&lt;&gt;"",AQ30=""),"新規に適用",IF(AND(U32&lt;&gt;"",AQ30&lt;&gt;""),"継続で適用",""))</f>
        <v/>
      </c>
      <c r="AR32" s="1347"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V列に色付け</v>
      </c>
      <c r="AW32" s="1521"/>
      <c r="AX32" s="1524"/>
      <c r="AY32" s="175"/>
      <c r="AZ32" s="175"/>
      <c r="BA32" s="175"/>
      <c r="BB32" s="175"/>
      <c r="BC32" s="175"/>
      <c r="BD32" s="175"/>
      <c r="BE32" s="175"/>
      <c r="BF32" s="175"/>
      <c r="BG32" s="175"/>
      <c r="BH32" s="175"/>
      <c r="BI32" s="175"/>
      <c r="BJ32" s="175"/>
      <c r="BK32" s="175"/>
      <c r="BL32" s="555" t="str">
        <f>G30</f>
        <v>千葉県</v>
      </c>
    </row>
    <row r="33" spans="1:64" ht="30" customHeight="1" thickBot="1" x14ac:dyDescent="0.2">
      <c r="A33" s="1230"/>
      <c r="B33" s="1379"/>
      <c r="C33" s="1380"/>
      <c r="D33" s="1380"/>
      <c r="E33" s="1380"/>
      <c r="F33" s="1381"/>
      <c r="G33" s="1270"/>
      <c r="H33" s="1270"/>
      <c r="I33" s="1270"/>
      <c r="J33" s="1376"/>
      <c r="K33" s="1270"/>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千葉県</v>
      </c>
    </row>
    <row r="34" spans="1:64" ht="30" customHeight="1" x14ac:dyDescent="0.15">
      <c r="A34" s="1244">
        <v>6</v>
      </c>
      <c r="B34" s="1275">
        <f>IF(基本情報入力シート!C59="","",基本情報入力シート!C59)</f>
        <v>1334567893</v>
      </c>
      <c r="C34" s="1264"/>
      <c r="D34" s="1264"/>
      <c r="E34" s="1264"/>
      <c r="F34" s="1265"/>
      <c r="G34" s="1269" t="str">
        <f>IF(基本情報入力シート!M59="","",基本情報入力シート!M59)</f>
        <v>千葉県</v>
      </c>
      <c r="H34" s="1269" t="str">
        <f>IF(基本情報入力シート!R59="","",基本情報入力シート!R59)</f>
        <v>千葉県</v>
      </c>
      <c r="I34" s="1269" t="str">
        <f>IF(基本情報入力シート!W59="","",基本情報入力シート!W59)</f>
        <v>千葉市</v>
      </c>
      <c r="J34" s="1375" t="str">
        <f>IF(基本情報入力シート!X59="","",基本情報入力シート!X59)</f>
        <v>介護老人福祉施設○○園</v>
      </c>
      <c r="K34" s="1269" t="str">
        <f>IF(基本情報入力シート!Y59="","",基本情報入力シート!Y59)</f>
        <v>介護老人福祉施設</v>
      </c>
      <c r="L34" s="1250">
        <f>IF(基本情報入力シート!AB59="","",基本情報入力シート!AB59)</f>
        <v>1935000</v>
      </c>
      <c r="M34" s="1377">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2189</v>
      </c>
      <c r="U34" s="1418" t="s">
        <v>2114</v>
      </c>
      <c r="V34" s="1460">
        <f>IFERROR(VLOOKUP(K34,【参考】数式用!$A$5:$AB$27,MATCH(U34,【参考】数式用!$B$4:$AB$4,0)+1,0),"")</f>
        <v>0.13600000000000001</v>
      </c>
      <c r="W34" s="1353" t="s">
        <v>19</v>
      </c>
      <c r="X34" s="1355">
        <v>6</v>
      </c>
      <c r="Y34" s="1357" t="s">
        <v>10</v>
      </c>
      <c r="Z34" s="1355">
        <v>6</v>
      </c>
      <c r="AA34" s="1357" t="s">
        <v>45</v>
      </c>
      <c r="AB34" s="1355">
        <v>7</v>
      </c>
      <c r="AC34" s="1357" t="s">
        <v>10</v>
      </c>
      <c r="AD34" s="1355">
        <v>3</v>
      </c>
      <c r="AE34" s="1357" t="s">
        <v>2188</v>
      </c>
      <c r="AF34" s="1357" t="s">
        <v>24</v>
      </c>
      <c r="AG34" s="1357">
        <f>IF(X34&gt;=1,(AB34*12+AD34)-(X34*12+Z34)+1,"")</f>
        <v>10</v>
      </c>
      <c r="AH34" s="1363" t="s">
        <v>38</v>
      </c>
      <c r="AI34" s="1484">
        <f>IFERROR(ROUNDDOWN(ROUND(L34*V34,0)*M34,0)*AG34,"")</f>
        <v>28105480</v>
      </c>
      <c r="AJ34" s="1486">
        <f>IFERROR(ROUNDDOWN(ROUND((L34*(V34-AX34)),0)*M34,0)*AG34,"")</f>
        <v>10952870</v>
      </c>
      <c r="AK34" s="1488">
        <f>IFERROR(IF(OR(N34="",N35="",N37=""),0,ROUNDDOWN(ROUNDDOWN(ROUND(L34*VLOOKUP(K34,【参考】数式用!$A$5:$AB$27,MATCH("新加算Ⅳ",【参考】数式用!$B$4:$AB$4,0)+1,0),0)*M34,0)*AG34*0.5,0)),"")</f>
        <v>9299610</v>
      </c>
      <c r="AL34" s="1436"/>
      <c r="AM34" s="1490">
        <f>IFERROR(IF(OR(N37="ベア加算",N37=""),0, IF(OR(U34="新加算Ⅰ",U34="新加算Ⅱ",U34="新加算Ⅲ",U34="新加算Ⅳ"),ROUNDDOWN(ROUND(L34*VLOOKUP(K34,【参考】数式用!$A$5:$I$27,MATCH("ベア加算",【参考】数式用!$B$4:$I$4,0)+1,0),0)*M34,0)*AG34,0)),"")</f>
        <v>3306520</v>
      </c>
      <c r="AN34" s="1505" t="s">
        <v>165</v>
      </c>
      <c r="AO34" s="1367" t="s">
        <v>165</v>
      </c>
      <c r="AP34" s="1406"/>
      <c r="AQ34" s="1406" t="s">
        <v>2197</v>
      </c>
      <c r="AR34" s="1492">
        <v>1</v>
      </c>
      <c r="AS34" s="1494"/>
      <c r="AT34" s="568" t="str">
        <f t="shared" si="0"/>
        <v/>
      </c>
      <c r="AU34" s="663"/>
      <c r="AV34" s="1496" t="str">
        <f>IF(K34&lt;&gt;"","V列に色付け","")</f>
        <v>V列に色付け</v>
      </c>
      <c r="AW34" s="664" t="str">
        <f>IF('別紙様式2-2（４・５月分）'!O29="","",'別紙様式2-2（４・５月分）'!O29)</f>
        <v>処遇加算Ⅱ</v>
      </c>
      <c r="AX34" s="1526">
        <f>IF(SUM('別紙様式2-2（４・５月分）'!P29:P31)=0,"",SUM('別紙様式2-2（４・５月分）'!P29:P31))</f>
        <v>8.299999999999999E-2</v>
      </c>
      <c r="AY34" s="1509" t="str">
        <f>IFERROR(VLOOKUP(K34,【参考】数式用!$AJ$2:$AK$24,2,FALSE),"")</f>
        <v>介護老人福祉施設</v>
      </c>
      <c r="AZ34" s="1324" t="s">
        <v>2113</v>
      </c>
      <c r="BA34" s="1324" t="s">
        <v>2114</v>
      </c>
      <c r="BB34" s="1324" t="s">
        <v>2115</v>
      </c>
      <c r="BC34" s="1324" t="s">
        <v>2116</v>
      </c>
      <c r="BD34" s="1324" t="str">
        <f>IF(AND(P34&lt;&gt;"新加算Ⅰ",P34&lt;&gt;"新加算Ⅱ",P34&lt;&gt;"新加算Ⅲ",P34&lt;&gt;"新加算Ⅳ"),P34,IF(Q36&lt;&gt;"",Q36,""))</f>
        <v>新加算Ⅴ（３）</v>
      </c>
      <c r="BE34" s="1324"/>
      <c r="BF34" s="1324" t="str">
        <f t="shared" ref="BF34" si="16">IF(AM34&lt;&gt;0,IF(AN34="○","入力済","未入力"),"")</f>
        <v>入力済</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入力済</v>
      </c>
      <c r="BJ34" s="151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6" t="str">
        <f>IF(OR(U34="新加算Ⅰ",U34="新加算Ⅴ（１）",U34="新加算Ⅴ（２）",U34="新加算Ⅴ（５）",U34="新加算Ⅴ（７）",U34="新加算Ⅴ（10）"),IF(AS34="","未入力","入力済"),"")</f>
        <v/>
      </c>
      <c r="BL34" s="555" t="str">
        <f>G34</f>
        <v>千葉県</v>
      </c>
    </row>
    <row r="35" spans="1:64" ht="15" customHeight="1" x14ac:dyDescent="0.15">
      <c r="A35" s="1229"/>
      <c r="B35" s="1275"/>
      <c r="C35" s="1264"/>
      <c r="D35" s="1264"/>
      <c r="E35" s="1264"/>
      <c r="F35" s="1265"/>
      <c r="G35" s="1269"/>
      <c r="H35" s="1269"/>
      <c r="I35" s="1269"/>
      <c r="J35" s="1375"/>
      <c r="K35" s="1269"/>
      <c r="L35" s="1250"/>
      <c r="M35" s="1377"/>
      <c r="N35" s="1373" t="str">
        <f>IF('別紙様式2-2（４・５月分）'!Q30="","",'別紙様式2-2（４・５月分）'!Q30)</f>
        <v>特定加算Ⅱ</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特定加算Ⅱ</v>
      </c>
      <c r="AX35" s="1524"/>
      <c r="AY35" s="1509"/>
      <c r="AZ35" s="1324"/>
      <c r="BA35" s="1324"/>
      <c r="BB35" s="1324"/>
      <c r="BC35" s="1324"/>
      <c r="BD35" s="1324"/>
      <c r="BE35" s="1324"/>
      <c r="BF35" s="1324"/>
      <c r="BG35" s="1324"/>
      <c r="BH35" s="1324"/>
      <c r="BI35" s="1324"/>
      <c r="BJ35" s="1515"/>
      <c r="BK35" s="1496"/>
      <c r="BL35" s="555" t="str">
        <f>G34</f>
        <v>千葉県</v>
      </c>
    </row>
    <row r="36" spans="1:64" ht="15" customHeight="1" x14ac:dyDescent="0.15">
      <c r="A36" s="1243"/>
      <c r="B36" s="1275"/>
      <c r="C36" s="1264"/>
      <c r="D36" s="1264"/>
      <c r="E36" s="1264"/>
      <c r="F36" s="1265"/>
      <c r="G36" s="1269"/>
      <c r="H36" s="1269"/>
      <c r="I36" s="1269"/>
      <c r="J36" s="1375"/>
      <c r="K36" s="1269"/>
      <c r="L36" s="1250"/>
      <c r="M36" s="1377"/>
      <c r="N36" s="1374"/>
      <c r="O36" s="1371"/>
      <c r="P36" s="1393" t="s">
        <v>2196</v>
      </c>
      <c r="Q36" s="1389" t="str">
        <f>IFERROR(VLOOKUP('別紙様式2-2（４・５月分）'!AR29,【参考】数式用!$AT$5:$AV$22,3,FALSE),"")</f>
        <v xml:space="preserve"> </v>
      </c>
      <c r="R36" s="1391" t="s">
        <v>2207</v>
      </c>
      <c r="S36" s="1397" t="str">
        <f>IFERROR(VLOOKUP(K34,【参考】数式用!$A$5:$AB$27,MATCH(Q36,【参考】数式用!$B$4:$AB$4,0)+1,0),"")</f>
        <v/>
      </c>
      <c r="T36" s="1462" t="s">
        <v>231</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2188</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11159532</v>
      </c>
      <c r="AL36" s="1438" t="str">
        <f t="shared" ref="AL36" si="17">IF(U36&lt;&gt;"","新規に適用","")</f>
        <v/>
      </c>
      <c r="AM36" s="1501">
        <f>IFERROR(IF(OR(N37="ベア加算",N37=""),0, IF(OR(U34="新加算Ⅰ",U34="新加算Ⅱ",U34="新加算Ⅲ",U34="新加算Ⅳ"),0,ROUNDDOWN(ROUND(L34*VLOOKUP(K34,【参考】数式用!$A$5:$I$27,MATCH("ベア加算",【参考】数式用!$B$4:$I$4,0)+1,0),0)*M34,0)*AG36)),"")</f>
        <v>0</v>
      </c>
      <c r="AN36" s="1359" t="str">
        <f t="shared" si="10"/>
        <v/>
      </c>
      <c r="AO36" s="1359" t="str">
        <f>IF(AND(U36&lt;&gt;"",AO34=""),"新規に適用",IF(AND(U36&lt;&gt;"",AO34&lt;&gt;""),"継続で適用",""))</f>
        <v/>
      </c>
      <c r="AP36" s="1361"/>
      <c r="AQ36" s="1359" t="str">
        <f>IF(AND(U36&lt;&gt;"",AQ34=""),"新規に適用",IF(AND(U36&lt;&gt;"",AQ34&lt;&gt;""),"継続で適用",""))</f>
        <v/>
      </c>
      <c r="AR36" s="1347"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V列に色付け</v>
      </c>
      <c r="AW36" s="1521"/>
      <c r="AX36" s="1524"/>
      <c r="AY36" s="175"/>
      <c r="AZ36" s="175"/>
      <c r="BA36" s="175"/>
      <c r="BB36" s="175"/>
      <c r="BC36" s="175"/>
      <c r="BD36" s="175"/>
      <c r="BE36" s="175"/>
      <c r="BF36" s="175"/>
      <c r="BG36" s="175"/>
      <c r="BH36" s="175"/>
      <c r="BI36" s="175"/>
      <c r="BJ36" s="175"/>
      <c r="BK36" s="175"/>
      <c r="BL36" s="555" t="str">
        <f>G34</f>
        <v>千葉県</v>
      </c>
    </row>
    <row r="37" spans="1:64" ht="30" customHeight="1" thickBot="1" x14ac:dyDescent="0.2">
      <c r="A37" s="1230"/>
      <c r="B37" s="1379"/>
      <c r="C37" s="1400"/>
      <c r="D37" s="1380"/>
      <c r="E37" s="1380"/>
      <c r="F37" s="1381"/>
      <c r="G37" s="1270"/>
      <c r="H37" s="1270"/>
      <c r="I37" s="1270"/>
      <c r="J37" s="1376"/>
      <c r="K37" s="1270"/>
      <c r="L37" s="1251"/>
      <c r="M37" s="1378"/>
      <c r="N37" s="662" t="str">
        <f>IF('別紙様式2-2（４・５月分）'!Q31="","",'別紙様式2-2（４・５月分）'!Q31)</f>
        <v>ベア加算なし</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ベア加算なし</v>
      </c>
      <c r="AX37" s="1525"/>
      <c r="AY37" s="175"/>
      <c r="AZ37" s="175"/>
      <c r="BA37" s="175"/>
      <c r="BB37" s="175"/>
      <c r="BC37" s="175"/>
      <c r="BD37" s="175"/>
      <c r="BE37" s="175"/>
      <c r="BF37" s="175"/>
      <c r="BG37" s="175"/>
      <c r="BH37" s="175"/>
      <c r="BI37" s="175"/>
      <c r="BJ37" s="175"/>
      <c r="BK37" s="175"/>
      <c r="BL37" s="555" t="str">
        <f>G34</f>
        <v>千葉県</v>
      </c>
    </row>
    <row r="38" spans="1:64" ht="30" customHeight="1" x14ac:dyDescent="0.15">
      <c r="A38" s="1228">
        <v>7</v>
      </c>
      <c r="B38" s="1274">
        <f>IF(基本情報入力シート!C60="","",基本情報入力シート!C60)</f>
        <v>1334567894</v>
      </c>
      <c r="C38" s="1262"/>
      <c r="D38" s="1262"/>
      <c r="E38" s="1262"/>
      <c r="F38" s="1263"/>
      <c r="G38" s="1268" t="str">
        <f>IF(基本情報入力シート!M60="","",基本情報入力シート!M60)</f>
        <v>千葉県</v>
      </c>
      <c r="H38" s="1268" t="str">
        <f>IF(基本情報入力シート!R60="","",基本情報入力シート!R60)</f>
        <v>千葉県</v>
      </c>
      <c r="I38" s="1268" t="str">
        <f>IF(基本情報入力シート!W60="","",基本情報入力シート!W60)</f>
        <v>千葉市</v>
      </c>
      <c r="J38" s="1382" t="str">
        <f>IF(基本情報入力シート!X60="","",基本情報入力シート!X60)</f>
        <v>介護老人福祉施設○○園</v>
      </c>
      <c r="K38" s="1268" t="str">
        <f>IF(基本情報入力シート!Y60="","",基本情報入力シート!Y60)</f>
        <v>（介護予防）短期入所生活介護</v>
      </c>
      <c r="L38" s="1249">
        <f>IF(基本情報入力シート!AB60="","",基本情報入力シート!AB60)</f>
        <v>237000</v>
      </c>
      <c r="M38" s="1252">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2189</v>
      </c>
      <c r="U38" s="1418" t="s">
        <v>2114</v>
      </c>
      <c r="V38" s="1460">
        <f>IFERROR(VLOOKUP(K38,【参考】数式用!$A$5:$AB$27,MATCH(U38,【参考】数式用!$B$4:$AB$4,0)+1,0),"")</f>
        <v>0.13600000000000001</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f>IFERROR(ROUNDDOWN(ROUND(L38*V38,0)*M38,0)*AG38,"")</f>
        <v>3490720</v>
      </c>
      <c r="AJ38" s="1486">
        <f>IFERROR(ROUNDDOWN(ROUND((L38*(V38-AX38)),0)*M38,0)*AG38,"")</f>
        <v>2643710</v>
      </c>
      <c r="AK38" s="1488">
        <f>IFERROR(IF(OR(N38="",N39="",N41=""),0,ROUNDDOWN(ROUNDDOWN(ROUND(L38*VLOOKUP(K38,【参考】数式用!$A$5:$AB$27,MATCH("新加算Ⅳ",【参考】数式用!$B$4:$AB$4,0)+1,0),0)*M38,0)*AG38*0.5,0)),"")</f>
        <v>1155015</v>
      </c>
      <c r="AL38" s="1436"/>
      <c r="AM38" s="1490">
        <f>IFERROR(IF(OR(N41="ベア加算",N41=""),0, IF(OR(U38="新加算Ⅰ",U38="新加算Ⅱ",U38="新加算Ⅲ",U38="新加算Ⅳ"),ROUNDDOWN(ROUND(L38*VLOOKUP(K38,【参考】数式用!$A$5:$I$27,MATCH("ベア加算",【参考】数式用!$B$4:$I$4,0)+1,0),0)*M38,0)*AG38,0)),"")</f>
        <v>410670</v>
      </c>
      <c r="AN38" s="1505" t="s">
        <v>165</v>
      </c>
      <c r="AO38" s="1367" t="s">
        <v>2197</v>
      </c>
      <c r="AP38" s="1406"/>
      <c r="AQ38" s="1406" t="s">
        <v>2197</v>
      </c>
      <c r="AR38" s="1492"/>
      <c r="AS38" s="1494"/>
      <c r="AT38" s="568" t="str">
        <f t="shared" si="0"/>
        <v/>
      </c>
      <c r="AU38" s="663"/>
      <c r="AV38" s="1496" t="str">
        <f>IF(K38&lt;&gt;"","V列に色付け","")</f>
        <v>V列に色付け</v>
      </c>
      <c r="AW38" s="664" t="str">
        <f>IF('別紙様式2-2（４・５月分）'!O32="","",'別紙様式2-2（４・５月分）'!O32)</f>
        <v>処遇加算Ⅲ</v>
      </c>
      <c r="AX38" s="1510">
        <f>IF(SUM('別紙様式2-2（４・５月分）'!P32:P34)=0,"",SUM('別紙様式2-2（４・５月分）'!P32:P34))</f>
        <v>3.3000000000000002E-2</v>
      </c>
      <c r="AY38" s="1509" t="str">
        <f>IFERROR(VLOOKUP(K38,【参考】数式用!$AJ$2:$AK$24,2,FALSE),"")</f>
        <v>介護予防_短期入所生活介護</v>
      </c>
      <c r="AZ38" s="1324" t="s">
        <v>2113</v>
      </c>
      <c r="BA38" s="1324" t="s">
        <v>2114</v>
      </c>
      <c r="BB38" s="1324" t="s">
        <v>2115</v>
      </c>
      <c r="BC38" s="1324" t="s">
        <v>2116</v>
      </c>
      <c r="BD38" s="1324" t="str">
        <f>IF(AND(P38&lt;&gt;"新加算Ⅰ",P38&lt;&gt;"新加算Ⅱ",P38&lt;&gt;"新加算Ⅲ",P38&lt;&gt;"新加算Ⅳ"),P38,IF(Q40&lt;&gt;"",Q40,""))</f>
        <v>新加算Ⅴ（12）</v>
      </c>
      <c r="BE38" s="1324"/>
      <c r="BF38" s="1324" t="str">
        <f t="shared" ref="BF38" si="20">IF(AM38&lt;&gt;0,IF(AN38="○","入力済","未入力"),"")</f>
        <v>入力済</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入力済</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千葉県</v>
      </c>
    </row>
    <row r="39" spans="1:64" ht="15" customHeight="1" x14ac:dyDescent="0.15">
      <c r="A39" s="1229"/>
      <c r="B39" s="1275"/>
      <c r="C39" s="1264"/>
      <c r="D39" s="1264"/>
      <c r="E39" s="1264"/>
      <c r="F39" s="1265"/>
      <c r="G39" s="1269"/>
      <c r="H39" s="1269"/>
      <c r="I39" s="1269"/>
      <c r="J39" s="1375"/>
      <c r="K39" s="1269"/>
      <c r="L39" s="1250"/>
      <c r="M39" s="1253"/>
      <c r="N39" s="1373" t="str">
        <f>IF('別紙様式2-2（４・５月分）'!Q33="","",'別紙様式2-2（４・５月分）'!Q33)</f>
        <v>特定加算Ⅱ</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特定加算なし</v>
      </c>
      <c r="AX39" s="1510"/>
      <c r="AY39" s="1509"/>
      <c r="AZ39" s="1324"/>
      <c r="BA39" s="1324"/>
      <c r="BB39" s="1324"/>
      <c r="BC39" s="1324"/>
      <c r="BD39" s="1324"/>
      <c r="BE39" s="1324"/>
      <c r="BF39" s="1324"/>
      <c r="BG39" s="1324"/>
      <c r="BH39" s="1324"/>
      <c r="BI39" s="1324"/>
      <c r="BJ39" s="1515"/>
      <c r="BK39" s="1496"/>
      <c r="BL39" s="555" t="str">
        <f>G38</f>
        <v>千葉県</v>
      </c>
    </row>
    <row r="40" spans="1:64" ht="15" customHeight="1" x14ac:dyDescent="0.15">
      <c r="A40" s="1243"/>
      <c r="B40" s="1275"/>
      <c r="C40" s="1264"/>
      <c r="D40" s="1264"/>
      <c r="E40" s="1264"/>
      <c r="F40" s="1265"/>
      <c r="G40" s="1269"/>
      <c r="H40" s="1269"/>
      <c r="I40" s="1269"/>
      <c r="J40" s="1375"/>
      <c r="K40" s="1269"/>
      <c r="L40" s="1250"/>
      <c r="M40" s="1253"/>
      <c r="N40" s="1374"/>
      <c r="O40" s="1371"/>
      <c r="P40" s="1393" t="s">
        <v>2196</v>
      </c>
      <c r="Q40" s="1389" t="str">
        <f>IFERROR(VLOOKUP('別紙様式2-2（４・５月分）'!AR32,【参考】数式用!$AT$5:$AV$22,3,FALSE),"")</f>
        <v xml:space="preserve"> </v>
      </c>
      <c r="R40" s="1391" t="s">
        <v>2207</v>
      </c>
      <c r="S40" s="1399" t="str">
        <f>IFERROR(VLOOKUP(K38,【参考】数式用!$A$5:$AB$27,MATCH(Q40,【参考】数式用!$B$4:$AB$4,0)+1,0),"")</f>
        <v/>
      </c>
      <c r="T40" s="1462" t="s">
        <v>231</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1386018</v>
      </c>
      <c r="AL40" s="1438" t="str">
        <f t="shared" ref="AL40" si="21">IF(U40&lt;&gt;"","新規に適用","")</f>
        <v/>
      </c>
      <c r="AM40" s="1501">
        <f>IFERROR(IF(OR(N41="ベア加算",N41=""),0, IF(OR(U38="新加算Ⅰ",U38="新加算Ⅱ",U38="新加算Ⅲ",U38="新加算Ⅳ"),0,ROUNDDOWN(ROUND(L38*VLOOKUP(K38,【参考】数式用!$A$5:$I$27,MATCH("ベア加算",【参考】数式用!$B$4:$I$4,0)+1,0),0)*M38,0)*AG40)),"")</f>
        <v>0</v>
      </c>
      <c r="AN40" s="1359" t="str">
        <f t="shared" si="10"/>
        <v/>
      </c>
      <c r="AO40" s="1359" t="str">
        <f>IF(AND(U40&lt;&gt;"",AO38=""),"新規に適用",IF(AND(U40&lt;&gt;"",AO38&lt;&gt;""),"継続で適用",""))</f>
        <v/>
      </c>
      <c r="AP40" s="1361"/>
      <c r="AQ40" s="1359" t="str">
        <f>IF(AND(U40&lt;&gt;"",AQ38=""),"新規に適用",IF(AND(U40&lt;&gt;"",AQ38&lt;&gt;""),"継続で適用",""))</f>
        <v/>
      </c>
      <c r="AR40" s="1347"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V列に色付け</v>
      </c>
      <c r="AW40" s="1521"/>
      <c r="AX40" s="1510"/>
      <c r="AY40" s="175"/>
      <c r="AZ40" s="175"/>
      <c r="BA40" s="175"/>
      <c r="BB40" s="175"/>
      <c r="BC40" s="175"/>
      <c r="BD40" s="175"/>
      <c r="BE40" s="175"/>
      <c r="BF40" s="175"/>
      <c r="BG40" s="175"/>
      <c r="BH40" s="175"/>
      <c r="BI40" s="175"/>
      <c r="BJ40" s="175"/>
      <c r="BK40" s="175"/>
      <c r="BL40" s="555" t="str">
        <f>G38</f>
        <v>千葉県</v>
      </c>
    </row>
    <row r="41" spans="1:64" ht="30" customHeight="1" thickBot="1" x14ac:dyDescent="0.2">
      <c r="A41" s="1230"/>
      <c r="B41" s="1379"/>
      <c r="C41" s="1380"/>
      <c r="D41" s="1380"/>
      <c r="E41" s="1380"/>
      <c r="F41" s="1381"/>
      <c r="G41" s="1270"/>
      <c r="H41" s="1270"/>
      <c r="I41" s="1270"/>
      <c r="J41" s="1376"/>
      <c r="K41" s="1270"/>
      <c r="L41" s="1251"/>
      <c r="M41" s="1254"/>
      <c r="N41" s="662" t="str">
        <f>IF('別紙様式2-2（４・５月分）'!Q34="","",'別紙様式2-2（４・５月分）'!Q34)</f>
        <v>ベア加算なし</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ベア加算なし</v>
      </c>
      <c r="AX41" s="1510"/>
      <c r="AY41" s="175"/>
      <c r="AZ41" s="175"/>
      <c r="BA41" s="175"/>
      <c r="BB41" s="175"/>
      <c r="BC41" s="175"/>
      <c r="BD41" s="175"/>
      <c r="BE41" s="175"/>
      <c r="BF41" s="175"/>
      <c r="BG41" s="175"/>
      <c r="BH41" s="175"/>
      <c r="BI41" s="175"/>
      <c r="BJ41" s="175"/>
      <c r="BK41" s="175"/>
      <c r="BL41" s="555" t="str">
        <f>G38</f>
        <v>千葉県</v>
      </c>
    </row>
    <row r="42" spans="1:64" ht="30" customHeight="1" x14ac:dyDescent="0.15">
      <c r="A42" s="1244">
        <v>8</v>
      </c>
      <c r="B42" s="1275"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2189</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2113</v>
      </c>
      <c r="BA42" s="1324" t="s">
        <v>2114</v>
      </c>
      <c r="BB42" s="1324" t="s">
        <v>2115</v>
      </c>
      <c r="BC42" s="1324" t="s">
        <v>2116</v>
      </c>
      <c r="BD42" s="1324" t="str">
        <f>IF(AND(P42&lt;&gt;"新加算Ⅰ",P42&lt;&gt;"新加算Ⅱ",P42&lt;&gt;"新加算Ⅲ",P42&lt;&gt;"新加算Ⅳ"),P42,IF(Q44&lt;&gt;"",Q44,""))</f>
        <v/>
      </c>
      <c r="BE42" s="1324"/>
      <c r="BF42" s="1324" t="str">
        <f t="shared" ref="BF42" si="24">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x14ac:dyDescent="0.15">
      <c r="A43" s="1229"/>
      <c r="B43" s="1275"/>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x14ac:dyDescent="0.15">
      <c r="A44" s="1243"/>
      <c r="B44" s="1275"/>
      <c r="C44" s="1264"/>
      <c r="D44" s="1264"/>
      <c r="E44" s="1264"/>
      <c r="F44" s="1265"/>
      <c r="G44" s="1269"/>
      <c r="H44" s="1269"/>
      <c r="I44" s="1269"/>
      <c r="J44" s="1375"/>
      <c r="K44" s="1269"/>
      <c r="L44" s="1250"/>
      <c r="M44" s="1377"/>
      <c r="N44" s="1374"/>
      <c r="O44" s="1371"/>
      <c r="P44" s="1393" t="s">
        <v>2196</v>
      </c>
      <c r="Q44" s="1389" t="str">
        <f>IFERROR(VLOOKUP('別紙様式2-2（４・５月分）'!AR35,【参考】数式用!$AT$5:$AV$22,3,FALSE),"")</f>
        <v/>
      </c>
      <c r="R44" s="1391" t="s">
        <v>2207</v>
      </c>
      <c r="S44" s="1397" t="str">
        <f>IFERROR(VLOOKUP(K42,【参考】数式用!$A$5:$AB$27,MATCH(Q44,【参考】数式用!$B$4:$AB$4,0)+1,0),"")</f>
        <v/>
      </c>
      <c r="T44" s="1462" t="s">
        <v>231</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5">IF(U44&lt;&gt;"","新規に適用","")</f>
        <v/>
      </c>
      <c r="AM44" s="1501">
        <f>IFERROR(IF(OR(N45="ベア加算",N45=""),0, IF(OR(U42="新加算Ⅰ",U42="新加算Ⅱ",U42="新加算Ⅲ",U42="新加算Ⅳ"),0,ROUNDDOWN(ROUND(L42*VLOOKUP(K42,【参考】数式用!$A$5:$I$27,MATCH("ベア加算",【参考】数式用!$B$4:$I$4,0)+1,0),0)*M42,0)*AG44)),"")</f>
        <v>0</v>
      </c>
      <c r="AN44" s="1359" t="str">
        <f t="shared" si="10"/>
        <v/>
      </c>
      <c r="AO44" s="1359" t="str">
        <f>IF(AND(U44&lt;&gt;"",AO42=""),"新規に適用",IF(AND(U44&lt;&gt;"",AO42&lt;&gt;""),"継続で適用",""))</f>
        <v/>
      </c>
      <c r="AP44" s="1361"/>
      <c r="AQ44" s="1359" t="str">
        <f>IF(AND(U44&lt;&gt;"",AQ42=""),"新規に適用",IF(AND(U44&lt;&gt;"",AQ42&lt;&gt;""),"継続で適用",""))</f>
        <v/>
      </c>
      <c r="AR44" s="1347" t="str">
        <f t="shared" si="22"/>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x14ac:dyDescent="0.2">
      <c r="A45" s="1230"/>
      <c r="B45" s="1379"/>
      <c r="C45" s="1380"/>
      <c r="D45" s="1380"/>
      <c r="E45" s="1380"/>
      <c r="F45" s="1381"/>
      <c r="G45" s="1270"/>
      <c r="H45" s="1270"/>
      <c r="I45" s="1270"/>
      <c r="J45" s="1376"/>
      <c r="K45" s="1270"/>
      <c r="L45" s="1251"/>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x14ac:dyDescent="0.15">
      <c r="A46" s="1228">
        <v>9</v>
      </c>
      <c r="B46" s="1274"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2189</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2113</v>
      </c>
      <c r="BA46" s="1324" t="s">
        <v>2114</v>
      </c>
      <c r="BB46" s="1324" t="s">
        <v>2115</v>
      </c>
      <c r="BC46" s="1324" t="s">
        <v>2116</v>
      </c>
      <c r="BD46" s="1324" t="str">
        <f>IF(AND(P46&lt;&gt;"新加算Ⅰ",P46&lt;&gt;"新加算Ⅱ",P46&lt;&gt;"新加算Ⅲ",P46&lt;&gt;"新加算Ⅳ"),P46,IF(Q48&lt;&gt;"",Q48,""))</f>
        <v/>
      </c>
      <c r="BE46" s="1324"/>
      <c r="BF46" s="1324" t="str">
        <f t="shared" ref="BF46" si="27">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x14ac:dyDescent="0.15">
      <c r="A47" s="1229"/>
      <c r="B47" s="1275"/>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x14ac:dyDescent="0.15">
      <c r="A48" s="1243"/>
      <c r="B48" s="1275"/>
      <c r="C48" s="1264"/>
      <c r="D48" s="1264"/>
      <c r="E48" s="1264"/>
      <c r="F48" s="1265"/>
      <c r="G48" s="1269"/>
      <c r="H48" s="1269"/>
      <c r="I48" s="1269"/>
      <c r="J48" s="1375"/>
      <c r="K48" s="1269"/>
      <c r="L48" s="1250"/>
      <c r="M48" s="1253"/>
      <c r="N48" s="1374"/>
      <c r="O48" s="1371"/>
      <c r="P48" s="1393" t="s">
        <v>2196</v>
      </c>
      <c r="Q48" s="1389" t="str">
        <f>IFERROR(VLOOKUP('別紙様式2-2（４・５月分）'!AR38,【参考】数式用!$AT$5:$AV$22,3,FALSE),"")</f>
        <v/>
      </c>
      <c r="R48" s="1391" t="s">
        <v>2207</v>
      </c>
      <c r="S48" s="1399" t="str">
        <f>IFERROR(VLOOKUP(K46,【参考】数式用!$A$5:$AB$27,MATCH(Q48,【参考】数式用!$B$4:$AB$4,0)+1,0),"")</f>
        <v/>
      </c>
      <c r="T48" s="1462" t="s">
        <v>231</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8">IF(U48&lt;&gt;"","新規に適用","")</f>
        <v/>
      </c>
      <c r="AM48" s="1501">
        <f>IFERROR(IF(OR(N49="ベア加算",N49=""),0, IF(OR(U46="新加算Ⅰ",U46="新加算Ⅱ",U46="新加算Ⅲ",U46="新加算Ⅳ"),0,ROUNDDOWN(ROUND(L46*VLOOKUP(K46,【参考】数式用!$A$5:$I$27,MATCH("ベア加算",【参考】数式用!$B$4:$I$4,0)+1,0),0)*M46,0)*AG48)),"")</f>
        <v>0</v>
      </c>
      <c r="AN48" s="1359" t="str">
        <f t="shared" si="10"/>
        <v/>
      </c>
      <c r="AO48" s="1359" t="str">
        <f>IF(AND(U48&lt;&gt;"",AO46=""),"新規に適用",IF(AND(U48&lt;&gt;"",AO46&lt;&gt;""),"継続で適用",""))</f>
        <v/>
      </c>
      <c r="AP48" s="1361"/>
      <c r="AQ48" s="1359" t="str">
        <f>IF(AND(U48&lt;&gt;"",AQ46=""),"新規に適用",IF(AND(U48&lt;&gt;"",AQ46&lt;&gt;""),"継続で適用",""))</f>
        <v/>
      </c>
      <c r="AR48" s="1347" t="str">
        <f t="shared" si="22"/>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x14ac:dyDescent="0.2">
      <c r="A49" s="1230"/>
      <c r="B49" s="1379"/>
      <c r="C49" s="1380"/>
      <c r="D49" s="1380"/>
      <c r="E49" s="1380"/>
      <c r="F49" s="1381"/>
      <c r="G49" s="1270"/>
      <c r="H49" s="1270"/>
      <c r="I49" s="1270"/>
      <c r="J49" s="1376"/>
      <c r="K49" s="1270"/>
      <c r="L49" s="1251"/>
      <c r="M49" s="1254"/>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x14ac:dyDescent="0.15">
      <c r="A50" s="1228">
        <v>10</v>
      </c>
      <c r="B50" s="1274"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2189</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2113</v>
      </c>
      <c r="BA50" s="1324" t="s">
        <v>2114</v>
      </c>
      <c r="BB50" s="1324" t="s">
        <v>2115</v>
      </c>
      <c r="BC50" s="1324" t="s">
        <v>2116</v>
      </c>
      <c r="BD50" s="1324" t="str">
        <f>IF(AND(P50&lt;&gt;"新加算Ⅰ",P50&lt;&gt;"新加算Ⅱ",P50&lt;&gt;"新加算Ⅲ",P50&lt;&gt;"新加算Ⅳ"),P50,IF(Q52&lt;&gt;"",Q52,""))</f>
        <v/>
      </c>
      <c r="BE50" s="1324"/>
      <c r="BF50" s="1324" t="str">
        <f t="shared" ref="BF50" si="30">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x14ac:dyDescent="0.15">
      <c r="A51" s="1229"/>
      <c r="B51" s="1275"/>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x14ac:dyDescent="0.15">
      <c r="A52" s="1243"/>
      <c r="B52" s="1275"/>
      <c r="C52" s="1401"/>
      <c r="D52" s="1401"/>
      <c r="E52" s="1401"/>
      <c r="F52" s="1265"/>
      <c r="G52" s="1269"/>
      <c r="H52" s="1269"/>
      <c r="I52" s="1269"/>
      <c r="J52" s="1375"/>
      <c r="K52" s="1269"/>
      <c r="L52" s="1250"/>
      <c r="M52" s="1377"/>
      <c r="N52" s="1374"/>
      <c r="O52" s="1371"/>
      <c r="P52" s="1393" t="s">
        <v>2196</v>
      </c>
      <c r="Q52" s="1389" t="str">
        <f>IFERROR(VLOOKUP('別紙様式2-2（４・５月分）'!AR41,【参考】数式用!$AT$5:$AV$22,3,FALSE),"")</f>
        <v/>
      </c>
      <c r="R52" s="1391" t="s">
        <v>2207</v>
      </c>
      <c r="S52" s="1397" t="str">
        <f>IFERROR(VLOOKUP(K50,【参考】数式用!$A$5:$AB$27,MATCH(Q52,【参考】数式用!$B$4:$AB$4,0)+1,0),"")</f>
        <v/>
      </c>
      <c r="T52" s="1462" t="s">
        <v>231</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1">IF(U52&lt;&gt;"","新規に適用","")</f>
        <v/>
      </c>
      <c r="AM52" s="1501">
        <f>IFERROR(IF(OR(N53="ベア加算",N53=""),0, IF(OR(U50="新加算Ⅰ",U50="新加算Ⅱ",U50="新加算Ⅲ",U50="新加算Ⅳ"),0,ROUNDDOWN(ROUND(L50*VLOOKUP(K50,【参考】数式用!$A$5:$I$27,MATCH("ベア加算",【参考】数式用!$B$4:$I$4,0)+1,0),0)*M50,0)*AG52)),"")</f>
        <v>0</v>
      </c>
      <c r="AN52" s="1359" t="str">
        <f t="shared" si="10"/>
        <v/>
      </c>
      <c r="AO52" s="1359" t="str">
        <f>IF(AND(U52&lt;&gt;"",AO50=""),"新規に適用",IF(AND(U52&lt;&gt;"",AO50&lt;&gt;""),"継続で適用",""))</f>
        <v/>
      </c>
      <c r="AP52" s="1361"/>
      <c r="AQ52" s="1359" t="str">
        <f>IF(AND(U52&lt;&gt;"",AQ50=""),"新規に適用",IF(AND(U52&lt;&gt;"",AQ50&lt;&gt;""),"継続で適用",""))</f>
        <v/>
      </c>
      <c r="AR52" s="1347" t="str">
        <f t="shared" si="22"/>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x14ac:dyDescent="0.2">
      <c r="A53" s="1230"/>
      <c r="B53" s="1379"/>
      <c r="C53" s="1380"/>
      <c r="D53" s="1380"/>
      <c r="E53" s="1380"/>
      <c r="F53" s="1381"/>
      <c r="G53" s="1270"/>
      <c r="H53" s="1270"/>
      <c r="I53" s="1270"/>
      <c r="J53" s="1376"/>
      <c r="K53" s="1270"/>
      <c r="L53" s="1251"/>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x14ac:dyDescent="0.15">
      <c r="A54" s="1228">
        <v>11</v>
      </c>
      <c r="B54" s="1274"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2189</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2113</v>
      </c>
      <c r="BA54" s="1324" t="s">
        <v>2114</v>
      </c>
      <c r="BB54" s="1324" t="s">
        <v>2115</v>
      </c>
      <c r="BC54" s="1324" t="s">
        <v>2116</v>
      </c>
      <c r="BD54" s="1324" t="str">
        <f>IF(AND(P54&lt;&gt;"新加算Ⅰ",P54&lt;&gt;"新加算Ⅱ",P54&lt;&gt;"新加算Ⅲ",P54&lt;&gt;"新加算Ⅳ"),P54,IF(Q56&lt;&gt;"",Q56,""))</f>
        <v/>
      </c>
      <c r="BE54" s="1324"/>
      <c r="BF54" s="1324" t="str">
        <f t="shared" ref="BF54" si="33">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x14ac:dyDescent="0.15">
      <c r="A55" s="1229"/>
      <c r="B55" s="1275"/>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x14ac:dyDescent="0.15">
      <c r="A56" s="1243"/>
      <c r="B56" s="1275"/>
      <c r="C56" s="1264"/>
      <c r="D56" s="1264"/>
      <c r="E56" s="1264"/>
      <c r="F56" s="1265"/>
      <c r="G56" s="1269"/>
      <c r="H56" s="1269"/>
      <c r="I56" s="1269"/>
      <c r="J56" s="1375"/>
      <c r="K56" s="1269"/>
      <c r="L56" s="1250"/>
      <c r="M56" s="1253"/>
      <c r="N56" s="1374"/>
      <c r="O56" s="1371"/>
      <c r="P56" s="1393" t="s">
        <v>2196</v>
      </c>
      <c r="Q56" s="1389" t="str">
        <f>IFERROR(VLOOKUP('別紙様式2-2（４・５月分）'!AR44,【参考】数式用!$AT$5:$AV$22,3,FALSE),"")</f>
        <v/>
      </c>
      <c r="R56" s="1391" t="s">
        <v>2207</v>
      </c>
      <c r="S56" s="1399" t="str">
        <f>IFERROR(VLOOKUP(K54,【参考】数式用!$A$5:$AB$27,MATCH(Q56,【参考】数式用!$B$4:$AB$4,0)+1,0),"")</f>
        <v/>
      </c>
      <c r="T56" s="1462" t="s">
        <v>231</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4">IF(U56&lt;&gt;"","新規に適用","")</f>
        <v/>
      </c>
      <c r="AM56" s="1501">
        <f>IFERROR(IF(OR(N57="ベア加算",N57=""),0, IF(OR(U54="新加算Ⅰ",U54="新加算Ⅱ",U54="新加算Ⅲ",U54="新加算Ⅳ"),0,ROUNDDOWN(ROUND(L54*VLOOKUP(K54,【参考】数式用!$A$5:$I$27,MATCH("ベア加算",【参考】数式用!$B$4:$I$4,0)+1,0),0)*M54,0)*AG56)),"")</f>
        <v>0</v>
      </c>
      <c r="AN56" s="1359" t="str">
        <f t="shared" si="10"/>
        <v/>
      </c>
      <c r="AO56" s="1359" t="str">
        <f>IF(AND(U56&lt;&gt;"",AO54=""),"新規に適用",IF(AND(U56&lt;&gt;"",AO54&lt;&gt;""),"継続で適用",""))</f>
        <v/>
      </c>
      <c r="AP56" s="1361"/>
      <c r="AQ56" s="1359" t="str">
        <f>IF(AND(U56&lt;&gt;"",AQ54=""),"新規に適用",IF(AND(U56&lt;&gt;"",AQ54&lt;&gt;""),"継続で適用",""))</f>
        <v/>
      </c>
      <c r="AR56" s="1347" t="str">
        <f t="shared" si="22"/>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x14ac:dyDescent="0.2">
      <c r="A57" s="1230"/>
      <c r="B57" s="1379"/>
      <c r="C57" s="1380"/>
      <c r="D57" s="1380"/>
      <c r="E57" s="1380"/>
      <c r="F57" s="1381"/>
      <c r="G57" s="1270"/>
      <c r="H57" s="1270"/>
      <c r="I57" s="1270"/>
      <c r="J57" s="1376"/>
      <c r="K57" s="1270"/>
      <c r="L57" s="1251"/>
      <c r="M57" s="1254"/>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x14ac:dyDescent="0.15">
      <c r="A58" s="1244">
        <v>12</v>
      </c>
      <c r="B58" s="1275"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2189</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2113</v>
      </c>
      <c r="BA58" s="1324" t="s">
        <v>2114</v>
      </c>
      <c r="BB58" s="1324" t="s">
        <v>2115</v>
      </c>
      <c r="BC58" s="1324" t="s">
        <v>2116</v>
      </c>
      <c r="BD58" s="1324" t="str">
        <f>IF(AND(P58&lt;&gt;"新加算Ⅰ",P58&lt;&gt;"新加算Ⅱ",P58&lt;&gt;"新加算Ⅲ",P58&lt;&gt;"新加算Ⅳ"),P58,IF(Q60&lt;&gt;"",Q60,""))</f>
        <v/>
      </c>
      <c r="BE58" s="1324"/>
      <c r="BF58" s="1324" t="str">
        <f t="shared" ref="BF58" si="36">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x14ac:dyDescent="0.15">
      <c r="A59" s="1229"/>
      <c r="B59" s="1275"/>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x14ac:dyDescent="0.15">
      <c r="A60" s="1243"/>
      <c r="B60" s="1275"/>
      <c r="C60" s="1264"/>
      <c r="D60" s="1264"/>
      <c r="E60" s="1264"/>
      <c r="F60" s="1265"/>
      <c r="G60" s="1269"/>
      <c r="H60" s="1269"/>
      <c r="I60" s="1269"/>
      <c r="J60" s="1375"/>
      <c r="K60" s="1269"/>
      <c r="L60" s="1250"/>
      <c r="M60" s="1377"/>
      <c r="N60" s="1374"/>
      <c r="O60" s="1371"/>
      <c r="P60" s="1393" t="s">
        <v>2196</v>
      </c>
      <c r="Q60" s="1389" t="str">
        <f>IFERROR(VLOOKUP('別紙様式2-2（４・５月分）'!AR47,【参考】数式用!$AT$5:$AV$22,3,FALSE),"")</f>
        <v/>
      </c>
      <c r="R60" s="1391" t="s">
        <v>2207</v>
      </c>
      <c r="S60" s="1397" t="str">
        <f>IFERROR(VLOOKUP(K58,【参考】数式用!$A$5:$AB$27,MATCH(Q60,【参考】数式用!$B$4:$AB$4,0)+1,0),"")</f>
        <v/>
      </c>
      <c r="T60" s="1462" t="s">
        <v>231</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7">IF(U60&lt;&gt;"","新規に適用","")</f>
        <v/>
      </c>
      <c r="AM60" s="1501">
        <f>IFERROR(IF(OR(N61="ベア加算",N61=""),0, IF(OR(U58="新加算Ⅰ",U58="新加算Ⅱ",U58="新加算Ⅲ",U58="新加算Ⅳ"),0,ROUNDDOWN(ROUND(L58*VLOOKUP(K58,【参考】数式用!$A$5:$I$27,MATCH("ベア加算",【参考】数式用!$B$4:$I$4,0)+1,0),0)*M58,0)*AG60)),"")</f>
        <v>0</v>
      </c>
      <c r="AN60" s="1359" t="str">
        <f t="shared" si="10"/>
        <v/>
      </c>
      <c r="AO60" s="1359" t="str">
        <f>IF(AND(U60&lt;&gt;"",AO58=""),"新規に適用",IF(AND(U60&lt;&gt;"",AO58&lt;&gt;""),"継続で適用",""))</f>
        <v/>
      </c>
      <c r="AP60" s="1361"/>
      <c r="AQ60" s="1359" t="str">
        <f>IF(AND(U60&lt;&gt;"",AQ58=""),"新規に適用",IF(AND(U60&lt;&gt;"",AQ58&lt;&gt;""),"継続で適用",""))</f>
        <v/>
      </c>
      <c r="AR60" s="1347" t="str">
        <f t="shared" si="22"/>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x14ac:dyDescent="0.2">
      <c r="A61" s="1230"/>
      <c r="B61" s="1379"/>
      <c r="C61" s="1380"/>
      <c r="D61" s="1380"/>
      <c r="E61" s="1380"/>
      <c r="F61" s="1381"/>
      <c r="G61" s="1270"/>
      <c r="H61" s="1270"/>
      <c r="I61" s="1270"/>
      <c r="J61" s="1376"/>
      <c r="K61" s="1270"/>
      <c r="L61" s="1251"/>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x14ac:dyDescent="0.15">
      <c r="A62" s="1228">
        <v>13</v>
      </c>
      <c r="B62" s="1274"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2189</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2113</v>
      </c>
      <c r="BA62" s="1324" t="s">
        <v>2114</v>
      </c>
      <c r="BB62" s="1324" t="s">
        <v>2115</v>
      </c>
      <c r="BC62" s="1324" t="s">
        <v>2116</v>
      </c>
      <c r="BD62" s="1324" t="str">
        <f>IF(AND(P62&lt;&gt;"新加算Ⅰ",P62&lt;&gt;"新加算Ⅱ",P62&lt;&gt;"新加算Ⅲ",P62&lt;&gt;"新加算Ⅳ"),P62,IF(Q64&lt;&gt;"",Q64,""))</f>
        <v/>
      </c>
      <c r="BE62" s="1324"/>
      <c r="BF62" s="1324" t="str">
        <f t="shared" ref="BF62" si="39">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x14ac:dyDescent="0.15">
      <c r="A63" s="1229"/>
      <c r="B63" s="1275"/>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x14ac:dyDescent="0.15">
      <c r="A64" s="1243"/>
      <c r="B64" s="1275"/>
      <c r="C64" s="1264"/>
      <c r="D64" s="1264"/>
      <c r="E64" s="1264"/>
      <c r="F64" s="1265"/>
      <c r="G64" s="1269"/>
      <c r="H64" s="1269"/>
      <c r="I64" s="1269"/>
      <c r="J64" s="1375"/>
      <c r="K64" s="1269"/>
      <c r="L64" s="1250"/>
      <c r="M64" s="1253"/>
      <c r="N64" s="1374"/>
      <c r="O64" s="1371"/>
      <c r="P64" s="1393" t="s">
        <v>2196</v>
      </c>
      <c r="Q64" s="1389" t="str">
        <f>IFERROR(VLOOKUP('別紙様式2-2（４・５月分）'!AR50,【参考】数式用!$AT$5:$AV$22,3,FALSE),"")</f>
        <v/>
      </c>
      <c r="R64" s="1391" t="s">
        <v>2207</v>
      </c>
      <c r="S64" s="1399" t="str">
        <f>IFERROR(VLOOKUP(K62,【参考】数式用!$A$5:$AB$27,MATCH(Q64,【参考】数式用!$B$4:$AB$4,0)+1,0),"")</f>
        <v/>
      </c>
      <c r="T64" s="1462" t="s">
        <v>231</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0">IF(U64&lt;&gt;"","新規に適用","")</f>
        <v/>
      </c>
      <c r="AM64" s="1501">
        <f>IFERROR(IF(OR(N65="ベア加算",N65=""),0, IF(OR(U62="新加算Ⅰ",U62="新加算Ⅱ",U62="新加算Ⅲ",U62="新加算Ⅳ"),0,ROUNDDOWN(ROUND(L62*VLOOKUP(K62,【参考】数式用!$A$5:$I$27,MATCH("ベア加算",【参考】数式用!$B$4:$I$4,0)+1,0),0)*M62,0)*AG64)),"")</f>
        <v>0</v>
      </c>
      <c r="AN64" s="1359" t="str">
        <f t="shared" si="10"/>
        <v/>
      </c>
      <c r="AO64" s="1359" t="str">
        <f>IF(AND(U64&lt;&gt;"",AO62=""),"新規に適用",IF(AND(U64&lt;&gt;"",AO62&lt;&gt;""),"継続で適用",""))</f>
        <v/>
      </c>
      <c r="AP64" s="1361"/>
      <c r="AQ64" s="1359" t="str">
        <f>IF(AND(U64&lt;&gt;"",AQ62=""),"新規に適用",IF(AND(U64&lt;&gt;"",AQ62&lt;&gt;""),"継続で適用",""))</f>
        <v/>
      </c>
      <c r="AR64" s="1347" t="str">
        <f t="shared" si="22"/>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x14ac:dyDescent="0.2">
      <c r="A65" s="1230"/>
      <c r="B65" s="1379"/>
      <c r="C65" s="1380"/>
      <c r="D65" s="1380"/>
      <c r="E65" s="1380"/>
      <c r="F65" s="1381"/>
      <c r="G65" s="1270"/>
      <c r="H65" s="1270"/>
      <c r="I65" s="1270"/>
      <c r="J65" s="1376"/>
      <c r="K65" s="1270"/>
      <c r="L65" s="1251"/>
      <c r="M65" s="1254"/>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x14ac:dyDescent="0.15">
      <c r="A66" s="1244">
        <v>14</v>
      </c>
      <c r="B66" s="1275"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2189</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2113</v>
      </c>
      <c r="BA66" s="1324" t="s">
        <v>2114</v>
      </c>
      <c r="BB66" s="1324" t="s">
        <v>2115</v>
      </c>
      <c r="BC66" s="1324" t="s">
        <v>2116</v>
      </c>
      <c r="BD66" s="1324" t="str">
        <f>IF(AND(P66&lt;&gt;"新加算Ⅰ",P66&lt;&gt;"新加算Ⅱ",P66&lt;&gt;"新加算Ⅲ",P66&lt;&gt;"新加算Ⅳ"),P66,IF(Q68&lt;&gt;"",Q68,""))</f>
        <v/>
      </c>
      <c r="BE66" s="1324"/>
      <c r="BF66" s="1324" t="str">
        <f t="shared" ref="BF66" si="42">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x14ac:dyDescent="0.15">
      <c r="A67" s="1229"/>
      <c r="B67" s="1275"/>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x14ac:dyDescent="0.15">
      <c r="A68" s="1243"/>
      <c r="B68" s="1275"/>
      <c r="C68" s="1264"/>
      <c r="D68" s="1264"/>
      <c r="E68" s="1264"/>
      <c r="F68" s="1265"/>
      <c r="G68" s="1269"/>
      <c r="H68" s="1269"/>
      <c r="I68" s="1269"/>
      <c r="J68" s="1375"/>
      <c r="K68" s="1269"/>
      <c r="L68" s="1250"/>
      <c r="M68" s="1377"/>
      <c r="N68" s="1374"/>
      <c r="O68" s="1371"/>
      <c r="P68" s="1393" t="s">
        <v>2196</v>
      </c>
      <c r="Q68" s="1389" t="str">
        <f>IFERROR(VLOOKUP('別紙様式2-2（４・５月分）'!AR53,【参考】数式用!$AT$5:$AV$22,3,FALSE),"")</f>
        <v/>
      </c>
      <c r="R68" s="1391" t="s">
        <v>2207</v>
      </c>
      <c r="S68" s="1397" t="str">
        <f>IFERROR(VLOOKUP(K66,【参考】数式用!$A$5:$AB$27,MATCH(Q68,【参考】数式用!$B$4:$AB$4,0)+1,0),"")</f>
        <v/>
      </c>
      <c r="T68" s="1462" t="s">
        <v>231</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3">IF(U68&lt;&gt;"","新規に適用","")</f>
        <v/>
      </c>
      <c r="AM68" s="1501">
        <f>IFERROR(IF(OR(N69="ベア加算",N69=""),0, IF(OR(U66="新加算Ⅰ",U66="新加算Ⅱ",U66="新加算Ⅲ",U66="新加算Ⅳ"),0,ROUNDDOWN(ROUND(L66*VLOOKUP(K66,【参考】数式用!$A$5:$I$27,MATCH("ベア加算",【参考】数式用!$B$4:$I$4,0)+1,0),0)*M66,0)*AG68)),"")</f>
        <v>0</v>
      </c>
      <c r="AN68" s="1359" t="str">
        <f t="shared" si="10"/>
        <v/>
      </c>
      <c r="AO68" s="1359" t="str">
        <f>IF(AND(U68&lt;&gt;"",AO66=""),"新規に適用",IF(AND(U68&lt;&gt;"",AO66&lt;&gt;""),"継続で適用",""))</f>
        <v/>
      </c>
      <c r="AP68" s="1361"/>
      <c r="AQ68" s="1359" t="str">
        <f>IF(AND(U68&lt;&gt;"",AQ66=""),"新規に適用",IF(AND(U68&lt;&gt;"",AQ66&lt;&gt;""),"継続で適用",""))</f>
        <v/>
      </c>
      <c r="AR68" s="1347" t="str">
        <f t="shared" si="22"/>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x14ac:dyDescent="0.2">
      <c r="A69" s="1230"/>
      <c r="B69" s="1379"/>
      <c r="C69" s="1380"/>
      <c r="D69" s="1380"/>
      <c r="E69" s="1380"/>
      <c r="F69" s="1381"/>
      <c r="G69" s="1270"/>
      <c r="H69" s="1270"/>
      <c r="I69" s="1270"/>
      <c r="J69" s="1376"/>
      <c r="K69" s="1270"/>
      <c r="L69" s="1251"/>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x14ac:dyDescent="0.15">
      <c r="A70" s="1228">
        <v>15</v>
      </c>
      <c r="B70" s="1274"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2189</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2113</v>
      </c>
      <c r="BA70" s="1324" t="s">
        <v>2114</v>
      </c>
      <c r="BB70" s="1324" t="s">
        <v>2115</v>
      </c>
      <c r="BC70" s="1324" t="s">
        <v>2116</v>
      </c>
      <c r="BD70" s="1324" t="str">
        <f>IF(AND(P70&lt;&gt;"新加算Ⅰ",P70&lt;&gt;"新加算Ⅱ",P70&lt;&gt;"新加算Ⅲ",P70&lt;&gt;"新加算Ⅳ"),P70,IF(Q72&lt;&gt;"",Q72,""))</f>
        <v/>
      </c>
      <c r="BE70" s="1324"/>
      <c r="BF70" s="1324" t="str">
        <f t="shared" ref="BF70" si="4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x14ac:dyDescent="0.15">
      <c r="A71" s="1229"/>
      <c r="B71" s="1275"/>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x14ac:dyDescent="0.15">
      <c r="A72" s="1243"/>
      <c r="B72" s="1275"/>
      <c r="C72" s="1264"/>
      <c r="D72" s="1264"/>
      <c r="E72" s="1264"/>
      <c r="F72" s="1265"/>
      <c r="G72" s="1269"/>
      <c r="H72" s="1269"/>
      <c r="I72" s="1269"/>
      <c r="J72" s="1375"/>
      <c r="K72" s="1269"/>
      <c r="L72" s="1250"/>
      <c r="M72" s="1253"/>
      <c r="N72" s="1374"/>
      <c r="O72" s="1371"/>
      <c r="P72" s="1393" t="s">
        <v>2196</v>
      </c>
      <c r="Q72" s="1389" t="str">
        <f>IFERROR(VLOOKUP('別紙様式2-2（４・５月分）'!AR56,【参考】数式用!$AT$5:$AV$22,3,FALSE),"")</f>
        <v/>
      </c>
      <c r="R72" s="1391" t="s">
        <v>2207</v>
      </c>
      <c r="S72" s="1399" t="str">
        <f>IFERROR(VLOOKUP(K70,【参考】数式用!$A$5:$AB$27,MATCH(Q72,【参考】数式用!$B$4:$AB$4,0)+1,0),"")</f>
        <v/>
      </c>
      <c r="T72" s="1462" t="s">
        <v>231</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6">IF(U72&lt;&gt;"","新規に適用","")</f>
        <v/>
      </c>
      <c r="AM72" s="1501">
        <f>IFERROR(IF(OR(N73="ベア加算",N73=""),0, IF(OR(U70="新加算Ⅰ",U70="新加算Ⅱ",U70="新加算Ⅲ",U70="新加算Ⅳ"),0,ROUNDDOWN(ROUND(L70*VLOOKUP(K70,【参考】数式用!$A$5:$I$27,MATCH("ベア加算",【参考】数式用!$B$4:$I$4,0)+1,0),0)*M70,0)*AG72)),"")</f>
        <v>0</v>
      </c>
      <c r="AN72" s="1359" t="str">
        <f t="shared" si="10"/>
        <v/>
      </c>
      <c r="AO72" s="1359" t="str">
        <f>IF(AND(U72&lt;&gt;"",AO70=""),"新規に適用",IF(AND(U72&lt;&gt;"",AO70&lt;&gt;""),"継続で適用",""))</f>
        <v/>
      </c>
      <c r="AP72" s="1361"/>
      <c r="AQ72" s="1359" t="str">
        <f>IF(AND(U72&lt;&gt;"",AQ70=""),"新規に適用",IF(AND(U72&lt;&gt;"",AQ70&lt;&gt;""),"継続で適用",""))</f>
        <v/>
      </c>
      <c r="AR72" s="1347" t="str">
        <f t="shared" si="22"/>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x14ac:dyDescent="0.2">
      <c r="A73" s="1230"/>
      <c r="B73" s="1379"/>
      <c r="C73" s="1380"/>
      <c r="D73" s="1380"/>
      <c r="E73" s="1380"/>
      <c r="F73" s="1381"/>
      <c r="G73" s="1270"/>
      <c r="H73" s="1270"/>
      <c r="I73" s="1270"/>
      <c r="J73" s="1376"/>
      <c r="K73" s="1270"/>
      <c r="L73" s="1251"/>
      <c r="M73" s="1254"/>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x14ac:dyDescent="0.15">
      <c r="A74" s="1244">
        <v>16</v>
      </c>
      <c r="B74" s="1275"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2189</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2113</v>
      </c>
      <c r="BA74" s="1324" t="s">
        <v>2114</v>
      </c>
      <c r="BB74" s="1324" t="s">
        <v>2115</v>
      </c>
      <c r="BC74" s="1324" t="s">
        <v>2116</v>
      </c>
      <c r="BD74" s="1324" t="str">
        <f>IF(AND(P74&lt;&gt;"新加算Ⅰ",P74&lt;&gt;"新加算Ⅱ",P74&lt;&gt;"新加算Ⅲ",P74&lt;&gt;"新加算Ⅳ"),P74,IF(Q76&lt;&gt;"",Q76,""))</f>
        <v/>
      </c>
      <c r="BE74" s="1324"/>
      <c r="BF74" s="1324" t="str">
        <f t="shared" ref="BF74" si="48">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x14ac:dyDescent="0.15">
      <c r="A75" s="1229"/>
      <c r="B75" s="1275"/>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x14ac:dyDescent="0.15">
      <c r="A76" s="1243"/>
      <c r="B76" s="1275"/>
      <c r="C76" s="1264"/>
      <c r="D76" s="1264"/>
      <c r="E76" s="1264"/>
      <c r="F76" s="1265"/>
      <c r="G76" s="1269"/>
      <c r="H76" s="1269"/>
      <c r="I76" s="1269"/>
      <c r="J76" s="1375"/>
      <c r="K76" s="1269"/>
      <c r="L76" s="1250"/>
      <c r="M76" s="1377"/>
      <c r="N76" s="1374"/>
      <c r="O76" s="1371"/>
      <c r="P76" s="1393" t="s">
        <v>2196</v>
      </c>
      <c r="Q76" s="1389" t="str">
        <f>IFERROR(VLOOKUP('別紙様式2-2（４・５月分）'!AR59,【参考】数式用!$AT$5:$AV$22,3,FALSE),"")</f>
        <v/>
      </c>
      <c r="R76" s="1391" t="s">
        <v>2207</v>
      </c>
      <c r="S76" s="1397" t="str">
        <f>IFERROR(VLOOKUP(K74,【参考】数式用!$A$5:$AB$27,MATCH(Q76,【参考】数式用!$B$4:$AB$4,0)+1,0),"")</f>
        <v/>
      </c>
      <c r="T76" s="1462" t="s">
        <v>231</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9">IF(U76&lt;&gt;"","新規に適用","")</f>
        <v/>
      </c>
      <c r="AM76" s="1501">
        <f>IFERROR(IF(OR(N77="ベア加算",N77=""),0, IF(OR(U74="新加算Ⅰ",U74="新加算Ⅱ",U74="新加算Ⅲ",U74="新加算Ⅳ"),0,ROUNDDOWN(ROUND(L74*VLOOKUP(K74,【参考】数式用!$A$5:$I$27,MATCH("ベア加算",【参考】数式用!$B$4:$I$4,0)+1,0),0)*M74,0)*AG76)),"")</f>
        <v>0</v>
      </c>
      <c r="AN76" s="1359" t="str">
        <f t="shared" si="10"/>
        <v/>
      </c>
      <c r="AO76" s="1359" t="str">
        <f>IF(AND(U76&lt;&gt;"",AO74=""),"新規に適用",IF(AND(U76&lt;&gt;"",AO74&lt;&gt;""),"継続で適用",""))</f>
        <v/>
      </c>
      <c r="AP76" s="1361"/>
      <c r="AQ76" s="1359" t="str">
        <f>IF(AND(U76&lt;&gt;"",AQ74=""),"新規に適用",IF(AND(U76&lt;&gt;"",AQ74&lt;&gt;""),"継続で適用",""))</f>
        <v/>
      </c>
      <c r="AR76" s="1347" t="str">
        <f t="shared" si="22"/>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x14ac:dyDescent="0.2">
      <c r="A77" s="1230"/>
      <c r="B77" s="1379"/>
      <c r="C77" s="1380"/>
      <c r="D77" s="1380"/>
      <c r="E77" s="1380"/>
      <c r="F77" s="1381"/>
      <c r="G77" s="1270"/>
      <c r="H77" s="1270"/>
      <c r="I77" s="1270"/>
      <c r="J77" s="1376"/>
      <c r="K77" s="1270"/>
      <c r="L77" s="1251"/>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x14ac:dyDescent="0.15">
      <c r="A78" s="1228">
        <v>17</v>
      </c>
      <c r="B78" s="1274"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2189</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2113</v>
      </c>
      <c r="BA78" s="1324" t="s">
        <v>2114</v>
      </c>
      <c r="BB78" s="1324" t="s">
        <v>2115</v>
      </c>
      <c r="BC78" s="1324" t="s">
        <v>2116</v>
      </c>
      <c r="BD78" s="1324" t="str">
        <f>IF(AND(P78&lt;&gt;"新加算Ⅰ",P78&lt;&gt;"新加算Ⅱ",P78&lt;&gt;"新加算Ⅲ",P78&lt;&gt;"新加算Ⅳ"),P78,IF(Q80&lt;&gt;"",Q80,""))</f>
        <v/>
      </c>
      <c r="BE78" s="1324"/>
      <c r="BF78" s="1324" t="str">
        <f t="shared" ref="BF78" si="51">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x14ac:dyDescent="0.15">
      <c r="A79" s="1229"/>
      <c r="B79" s="1275"/>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x14ac:dyDescent="0.15">
      <c r="A80" s="1243"/>
      <c r="B80" s="1275"/>
      <c r="C80" s="1264"/>
      <c r="D80" s="1264"/>
      <c r="E80" s="1264"/>
      <c r="F80" s="1265"/>
      <c r="G80" s="1269"/>
      <c r="H80" s="1269"/>
      <c r="I80" s="1269"/>
      <c r="J80" s="1375"/>
      <c r="K80" s="1269"/>
      <c r="L80" s="1250"/>
      <c r="M80" s="1253"/>
      <c r="N80" s="1374"/>
      <c r="O80" s="1371"/>
      <c r="P80" s="1393" t="s">
        <v>2196</v>
      </c>
      <c r="Q80" s="1389" t="str">
        <f>IFERROR(VLOOKUP('別紙様式2-2（４・５月分）'!AR62,【参考】数式用!$AT$5:$AV$22,3,FALSE),"")</f>
        <v/>
      </c>
      <c r="R80" s="1391" t="s">
        <v>2207</v>
      </c>
      <c r="S80" s="1399" t="str">
        <f>IFERROR(VLOOKUP(K78,【参考】数式用!$A$5:$AB$27,MATCH(Q80,【参考】数式用!$B$4:$AB$4,0)+1,0),"")</f>
        <v/>
      </c>
      <c r="T80" s="1462" t="s">
        <v>231</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52">IF(U80&lt;&gt;"","新規に適用","")</f>
        <v/>
      </c>
      <c r="AM80" s="1501">
        <f>IFERROR(IF(OR(N81="ベア加算",N81=""),0, IF(OR(U78="新加算Ⅰ",U78="新加算Ⅱ",U78="新加算Ⅲ",U78="新加算Ⅳ"),0,ROUNDDOWN(ROUND(L78*VLOOKUP(K78,【参考】数式用!$A$5:$I$27,MATCH("ベア加算",【参考】数式用!$B$4:$I$4,0)+1,0),0)*M78,0)*AG80)),"")</f>
        <v>0</v>
      </c>
      <c r="AN80" s="1359" t="str">
        <f t="shared" si="10"/>
        <v/>
      </c>
      <c r="AO80" s="1359" t="str">
        <f>IF(AND(U80&lt;&gt;"",AO78=""),"新規に適用",IF(AND(U80&lt;&gt;"",AO78&lt;&gt;""),"継続で適用",""))</f>
        <v/>
      </c>
      <c r="AP80" s="1361"/>
      <c r="AQ80" s="1359" t="str">
        <f>IF(AND(U80&lt;&gt;"",AQ78=""),"新規に適用",IF(AND(U80&lt;&gt;"",AQ78&lt;&gt;""),"継続で適用",""))</f>
        <v/>
      </c>
      <c r="AR80" s="1347" t="str">
        <f t="shared" si="22"/>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x14ac:dyDescent="0.2">
      <c r="A81" s="1230"/>
      <c r="B81" s="1379"/>
      <c r="C81" s="1380"/>
      <c r="D81" s="1380"/>
      <c r="E81" s="1380"/>
      <c r="F81" s="1381"/>
      <c r="G81" s="1270"/>
      <c r="H81" s="1270"/>
      <c r="I81" s="1270"/>
      <c r="J81" s="1376"/>
      <c r="K81" s="1270"/>
      <c r="L81" s="1251"/>
      <c r="M81" s="1254"/>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x14ac:dyDescent="0.15">
      <c r="A82" s="1244">
        <v>18</v>
      </c>
      <c r="B82" s="1275"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2189</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4">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2113</v>
      </c>
      <c r="BA82" s="1324" t="s">
        <v>2114</v>
      </c>
      <c r="BB82" s="1324" t="s">
        <v>2115</v>
      </c>
      <c r="BC82" s="1324" t="s">
        <v>2116</v>
      </c>
      <c r="BD82" s="1324" t="str">
        <f>IF(AND(P82&lt;&gt;"新加算Ⅰ",P82&lt;&gt;"新加算Ⅱ",P82&lt;&gt;"新加算Ⅲ",P82&lt;&gt;"新加算Ⅳ"),P82,IF(Q84&lt;&gt;"",Q84,""))</f>
        <v/>
      </c>
      <c r="BE82" s="1324"/>
      <c r="BF82" s="1324" t="str">
        <f t="shared" ref="BF82" si="55">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x14ac:dyDescent="0.15">
      <c r="A83" s="1229"/>
      <c r="B83" s="1275"/>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x14ac:dyDescent="0.15">
      <c r="A84" s="1243"/>
      <c r="B84" s="1275"/>
      <c r="C84" s="1264"/>
      <c r="D84" s="1264"/>
      <c r="E84" s="1264"/>
      <c r="F84" s="1265"/>
      <c r="G84" s="1269"/>
      <c r="H84" s="1269"/>
      <c r="I84" s="1269"/>
      <c r="J84" s="1375"/>
      <c r="K84" s="1269"/>
      <c r="L84" s="1250"/>
      <c r="M84" s="1377"/>
      <c r="N84" s="1374"/>
      <c r="O84" s="1371"/>
      <c r="P84" s="1393" t="s">
        <v>2196</v>
      </c>
      <c r="Q84" s="1389" t="str">
        <f>IFERROR(VLOOKUP('別紙様式2-2（４・５月分）'!AR65,【参考】数式用!$AT$5:$AV$22,3,FALSE),"")</f>
        <v/>
      </c>
      <c r="R84" s="1391" t="s">
        <v>2207</v>
      </c>
      <c r="S84" s="1397" t="str">
        <f>IFERROR(VLOOKUP(K82,【参考】数式用!$A$5:$AB$27,MATCH(Q84,【参考】数式用!$B$4:$AB$4,0)+1,0),"")</f>
        <v/>
      </c>
      <c r="T84" s="1462" t="s">
        <v>231</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7">IF(U84&lt;&gt;"","新規に適用","")</f>
        <v/>
      </c>
      <c r="AM84" s="1501">
        <f>IFERROR(IF(OR(N85="ベア加算",N85=""),0, IF(OR(U82="新加算Ⅰ",U82="新加算Ⅱ",U82="新加算Ⅲ",U82="新加算Ⅳ"),0,ROUNDDOWN(ROUND(L82*VLOOKUP(K82,【参考】数式用!$A$5:$I$27,MATCH("ベア加算",【参考】数式用!$B$4:$I$4,0)+1,0),0)*M82,0)*AG84)),"")</f>
        <v>0</v>
      </c>
      <c r="AN84" s="1359" t="str">
        <f t="shared" si="10"/>
        <v/>
      </c>
      <c r="AO84" s="1359" t="str">
        <f>IF(AND(U84&lt;&gt;"",AO82=""),"新規に適用",IF(AND(U84&lt;&gt;"",AO82&lt;&gt;""),"継続で適用",""))</f>
        <v/>
      </c>
      <c r="AP84" s="1361"/>
      <c r="AQ84" s="1359" t="str">
        <f>IF(AND(U84&lt;&gt;"",AQ82=""),"新規に適用",IF(AND(U84&lt;&gt;"",AQ82&lt;&gt;""),"継続で適用",""))</f>
        <v/>
      </c>
      <c r="AR84" s="1347" t="str">
        <f t="shared" si="22"/>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x14ac:dyDescent="0.2">
      <c r="A85" s="1230"/>
      <c r="B85" s="1379"/>
      <c r="C85" s="1380"/>
      <c r="D85" s="1380"/>
      <c r="E85" s="1380"/>
      <c r="F85" s="1381"/>
      <c r="G85" s="1270"/>
      <c r="H85" s="1270"/>
      <c r="I85" s="1270"/>
      <c r="J85" s="1376"/>
      <c r="K85" s="1270"/>
      <c r="L85" s="1251"/>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x14ac:dyDescent="0.15">
      <c r="A86" s="1228">
        <v>19</v>
      </c>
      <c r="B86" s="1274"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2189</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4"/>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2113</v>
      </c>
      <c r="BA86" s="1324" t="s">
        <v>2114</v>
      </c>
      <c r="BB86" s="1324" t="s">
        <v>2115</v>
      </c>
      <c r="BC86" s="1324" t="s">
        <v>2116</v>
      </c>
      <c r="BD86" s="1324" t="str">
        <f>IF(AND(P86&lt;&gt;"新加算Ⅰ",P86&lt;&gt;"新加算Ⅱ",P86&lt;&gt;"新加算Ⅲ",P86&lt;&gt;"新加算Ⅳ"),P86,IF(Q88&lt;&gt;"",Q88,""))</f>
        <v/>
      </c>
      <c r="BE86" s="1324"/>
      <c r="BF86" s="1324" t="str">
        <f t="shared" ref="BF86" si="59">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x14ac:dyDescent="0.15">
      <c r="A87" s="1229"/>
      <c r="B87" s="1275"/>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6"/>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x14ac:dyDescent="0.15">
      <c r="A88" s="1243"/>
      <c r="B88" s="1275"/>
      <c r="C88" s="1264"/>
      <c r="D88" s="1264"/>
      <c r="E88" s="1264"/>
      <c r="F88" s="1265"/>
      <c r="G88" s="1269"/>
      <c r="H88" s="1269"/>
      <c r="I88" s="1269"/>
      <c r="J88" s="1375"/>
      <c r="K88" s="1269"/>
      <c r="L88" s="1250"/>
      <c r="M88" s="1253"/>
      <c r="N88" s="1374"/>
      <c r="O88" s="1371"/>
      <c r="P88" s="1393" t="s">
        <v>2196</v>
      </c>
      <c r="Q88" s="1389" t="str">
        <f>IFERROR(VLOOKUP('別紙様式2-2（４・５月分）'!AR68,【参考】数式用!$AT$5:$AV$22,3,FALSE),"")</f>
        <v/>
      </c>
      <c r="R88" s="1391" t="s">
        <v>2207</v>
      </c>
      <c r="S88" s="1399" t="str">
        <f>IFERROR(VLOOKUP(K86,【参考】数式用!$A$5:$AB$27,MATCH(Q88,【参考】数式用!$B$4:$AB$4,0)+1,0),"")</f>
        <v/>
      </c>
      <c r="T88" s="1462" t="s">
        <v>231</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60">IF(U88&lt;&gt;"","新規に適用","")</f>
        <v/>
      </c>
      <c r="AM88" s="1501">
        <f>IFERROR(IF(OR(N89="ベア加算",N89=""),0, IF(OR(U86="新加算Ⅰ",U86="新加算Ⅱ",U86="新加算Ⅲ",U86="新加算Ⅳ"),0,ROUNDDOWN(ROUND(L86*VLOOKUP(K86,【参考】数式用!$A$5:$I$27,MATCH("ベア加算",【参考】数式用!$B$4:$I$4,0)+1,0),0)*M86,0)*AG88)),"")</f>
        <v>0</v>
      </c>
      <c r="AN88" s="1359" t="str">
        <f t="shared" si="10"/>
        <v/>
      </c>
      <c r="AO88" s="1359" t="str">
        <f>IF(AND(U88&lt;&gt;"",AO86=""),"新規に適用",IF(AND(U88&lt;&gt;"",AO86&lt;&gt;""),"継続で適用",""))</f>
        <v/>
      </c>
      <c r="AP88" s="1361"/>
      <c r="AQ88" s="1359" t="str">
        <f>IF(AND(U88&lt;&gt;"",AQ86=""),"新規に適用",IF(AND(U88&lt;&gt;"",AQ86&lt;&gt;""),"継続で適用",""))</f>
        <v/>
      </c>
      <c r="AR88" s="1347" t="str">
        <f t="shared" si="22"/>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x14ac:dyDescent="0.2">
      <c r="A89" s="1230"/>
      <c r="B89" s="1379"/>
      <c r="C89" s="1380"/>
      <c r="D89" s="1380"/>
      <c r="E89" s="1380"/>
      <c r="F89" s="1381"/>
      <c r="G89" s="1270"/>
      <c r="H89" s="1270"/>
      <c r="I89" s="1270"/>
      <c r="J89" s="1376"/>
      <c r="K89" s="1270"/>
      <c r="L89" s="1251"/>
      <c r="M89" s="1254"/>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x14ac:dyDescent="0.15">
      <c r="A90" s="1244">
        <v>20</v>
      </c>
      <c r="B90" s="1275"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2189</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4"/>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2113</v>
      </c>
      <c r="BA90" s="1324" t="s">
        <v>2114</v>
      </c>
      <c r="BB90" s="1324" t="s">
        <v>2115</v>
      </c>
      <c r="BC90" s="1324" t="s">
        <v>2116</v>
      </c>
      <c r="BD90" s="1324" t="str">
        <f>IF(AND(P90&lt;&gt;"新加算Ⅰ",P90&lt;&gt;"新加算Ⅱ",P90&lt;&gt;"新加算Ⅲ",P90&lt;&gt;"新加算Ⅳ"),P90,IF(Q92&lt;&gt;"",Q92,""))</f>
        <v/>
      </c>
      <c r="BE90" s="1324"/>
      <c r="BF90" s="1324" t="str">
        <f t="shared" ref="BF90" si="62">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x14ac:dyDescent="0.15">
      <c r="A91" s="1229"/>
      <c r="B91" s="1275"/>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6"/>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x14ac:dyDescent="0.15">
      <c r="A92" s="1243"/>
      <c r="B92" s="1275"/>
      <c r="C92" s="1264"/>
      <c r="D92" s="1264"/>
      <c r="E92" s="1264"/>
      <c r="F92" s="1265"/>
      <c r="G92" s="1269"/>
      <c r="H92" s="1269"/>
      <c r="I92" s="1269"/>
      <c r="J92" s="1375"/>
      <c r="K92" s="1269"/>
      <c r="L92" s="1250"/>
      <c r="M92" s="1377"/>
      <c r="N92" s="1374"/>
      <c r="O92" s="1371"/>
      <c r="P92" s="1393" t="s">
        <v>2196</v>
      </c>
      <c r="Q92" s="1389" t="str">
        <f>IFERROR(VLOOKUP('別紙様式2-2（４・５月分）'!AR71,【参考】数式用!$AT$5:$AV$22,3,FALSE),"")</f>
        <v/>
      </c>
      <c r="R92" s="1391" t="s">
        <v>2207</v>
      </c>
      <c r="S92" s="1397" t="str">
        <f>IFERROR(VLOOKUP(K90,【参考】数式用!$A$5:$AB$27,MATCH(Q92,【参考】数式用!$B$4:$AB$4,0)+1,0),"")</f>
        <v/>
      </c>
      <c r="T92" s="1462" t="s">
        <v>231</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3">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AN152" si="64">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2"/>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x14ac:dyDescent="0.2">
      <c r="A93" s="1230"/>
      <c r="B93" s="1379"/>
      <c r="C93" s="1380"/>
      <c r="D93" s="1380"/>
      <c r="E93" s="1380"/>
      <c r="F93" s="1381"/>
      <c r="G93" s="1270"/>
      <c r="H93" s="1270"/>
      <c r="I93" s="1270"/>
      <c r="J93" s="1376"/>
      <c r="K93" s="1270"/>
      <c r="L93" s="1251"/>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x14ac:dyDescent="0.15">
      <c r="A94" s="1228">
        <v>21</v>
      </c>
      <c r="B94" s="1274"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2189</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4"/>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2113</v>
      </c>
      <c r="BA94" s="1324" t="s">
        <v>2114</v>
      </c>
      <c r="BB94" s="1324" t="s">
        <v>2115</v>
      </c>
      <c r="BC94" s="1324" t="s">
        <v>2116</v>
      </c>
      <c r="BD94" s="1324" t="str">
        <f>IF(AND(P94&lt;&gt;"新加算Ⅰ",P94&lt;&gt;"新加算Ⅱ",P94&lt;&gt;"新加算Ⅲ",P94&lt;&gt;"新加算Ⅳ"),P94,IF(Q96&lt;&gt;"",Q96,""))</f>
        <v/>
      </c>
      <c r="BE94" s="1324"/>
      <c r="BF94" s="1324" t="str">
        <f t="shared" ref="BF94" si="66">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x14ac:dyDescent="0.15">
      <c r="A95" s="1229"/>
      <c r="B95" s="1275"/>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6"/>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x14ac:dyDescent="0.15">
      <c r="A96" s="1243"/>
      <c r="B96" s="1275"/>
      <c r="C96" s="1264"/>
      <c r="D96" s="1264"/>
      <c r="E96" s="1264"/>
      <c r="F96" s="1265"/>
      <c r="G96" s="1269"/>
      <c r="H96" s="1269"/>
      <c r="I96" s="1269"/>
      <c r="J96" s="1375"/>
      <c r="K96" s="1269"/>
      <c r="L96" s="1250"/>
      <c r="M96" s="1253"/>
      <c r="N96" s="1374"/>
      <c r="O96" s="1371"/>
      <c r="P96" s="1393" t="s">
        <v>2196</v>
      </c>
      <c r="Q96" s="1389" t="str">
        <f>IFERROR(VLOOKUP('別紙様式2-2（４・５月分）'!AR74,【参考】数式用!$AT$5:$AV$22,3,FALSE),"")</f>
        <v/>
      </c>
      <c r="R96" s="1391" t="s">
        <v>2207</v>
      </c>
      <c r="S96" s="1399" t="str">
        <f>IFERROR(VLOOKUP(K94,【参考】数式用!$A$5:$AB$27,MATCH(Q96,【参考】数式用!$B$4:$AB$4,0)+1,0),"")</f>
        <v/>
      </c>
      <c r="T96" s="1462" t="s">
        <v>231</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7">IF(U96&lt;&gt;"","新規に適用","")</f>
        <v/>
      </c>
      <c r="AM96" s="1501">
        <f>IFERROR(IF(OR(N97="ベア加算",N97=""),0, IF(OR(U94="新加算Ⅰ",U94="新加算Ⅱ",U94="新加算Ⅲ",U94="新加算Ⅳ"),0,ROUNDDOWN(ROUND(L94*VLOOKUP(K94,【参考】数式用!$A$5:$I$27,MATCH("ベア加算",【参考】数式用!$B$4:$I$4,0)+1,0),0)*M94,0)*AG96)),"")</f>
        <v>0</v>
      </c>
      <c r="AN96" s="1359" t="str">
        <f t="shared" si="64"/>
        <v/>
      </c>
      <c r="AO96" s="1359" t="str">
        <f>IF(AND(U96&lt;&gt;"",AO94=""),"新規に適用",IF(AND(U96&lt;&gt;"",AO94&lt;&gt;""),"継続で適用",""))</f>
        <v/>
      </c>
      <c r="AP96" s="1361"/>
      <c r="AQ96" s="1359" t="str">
        <f>IF(AND(U96&lt;&gt;"",AQ94=""),"新規に適用",IF(AND(U96&lt;&gt;"",AQ94&lt;&gt;""),"継続で適用",""))</f>
        <v/>
      </c>
      <c r="AR96" s="1347" t="str">
        <f t="shared" si="22"/>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x14ac:dyDescent="0.2">
      <c r="A97" s="1230"/>
      <c r="B97" s="1379"/>
      <c r="C97" s="1380"/>
      <c r="D97" s="1380"/>
      <c r="E97" s="1380"/>
      <c r="F97" s="1381"/>
      <c r="G97" s="1270"/>
      <c r="H97" s="1270"/>
      <c r="I97" s="1270"/>
      <c r="J97" s="1376"/>
      <c r="K97" s="1270"/>
      <c r="L97" s="1251"/>
      <c r="M97" s="1254"/>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x14ac:dyDescent="0.15">
      <c r="A98" s="1244">
        <v>22</v>
      </c>
      <c r="B98" s="1275"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2189</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4"/>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2113</v>
      </c>
      <c r="BA98" s="1324" t="s">
        <v>2114</v>
      </c>
      <c r="BB98" s="1324" t="s">
        <v>2115</v>
      </c>
      <c r="BC98" s="1324" t="s">
        <v>2116</v>
      </c>
      <c r="BD98" s="1324" t="str">
        <f>IF(AND(P98&lt;&gt;"新加算Ⅰ",P98&lt;&gt;"新加算Ⅱ",P98&lt;&gt;"新加算Ⅲ",P98&lt;&gt;"新加算Ⅳ"),P98,IF(Q100&lt;&gt;"",Q100,""))</f>
        <v/>
      </c>
      <c r="BE98" s="1324"/>
      <c r="BF98" s="1324" t="str">
        <f t="shared" ref="BF98" si="69">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x14ac:dyDescent="0.15">
      <c r="A99" s="1229"/>
      <c r="B99" s="1275"/>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6"/>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x14ac:dyDescent="0.15">
      <c r="A100" s="1243"/>
      <c r="B100" s="1275"/>
      <c r="C100" s="1264"/>
      <c r="D100" s="1264"/>
      <c r="E100" s="1264"/>
      <c r="F100" s="1265"/>
      <c r="G100" s="1269"/>
      <c r="H100" s="1269"/>
      <c r="I100" s="1269"/>
      <c r="J100" s="1375"/>
      <c r="K100" s="1269"/>
      <c r="L100" s="1250"/>
      <c r="M100" s="1377"/>
      <c r="N100" s="1374"/>
      <c r="O100" s="1371"/>
      <c r="P100" s="1393" t="s">
        <v>2196</v>
      </c>
      <c r="Q100" s="1389" t="str">
        <f>IFERROR(VLOOKUP('別紙様式2-2（４・５月分）'!AR77,【参考】数式用!$AT$5:$AV$22,3,FALSE),"")</f>
        <v/>
      </c>
      <c r="R100" s="1391" t="s">
        <v>2207</v>
      </c>
      <c r="S100" s="1397" t="str">
        <f>IFERROR(VLOOKUP(K98,【参考】数式用!$A$5:$AB$27,MATCH(Q100,【参考】数式用!$B$4:$AB$4,0)+1,0),"")</f>
        <v/>
      </c>
      <c r="T100" s="1462" t="s">
        <v>231</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70">IF(U100&lt;&gt;"","新規に適用","")</f>
        <v/>
      </c>
      <c r="AM100" s="1501">
        <f>IFERROR(IF(OR(N101="ベア加算",N101=""),0, IF(OR(U98="新加算Ⅰ",U98="新加算Ⅱ",U98="新加算Ⅲ",U98="新加算Ⅳ"),0,ROUNDDOWN(ROUND(L98*VLOOKUP(K98,【参考】数式用!$A$5:$I$27,MATCH("ベア加算",【参考】数式用!$B$4:$I$4,0)+1,0),0)*M98,0)*AG100)),"")</f>
        <v>0</v>
      </c>
      <c r="AN100" s="1359" t="str">
        <f t="shared" si="64"/>
        <v/>
      </c>
      <c r="AO100" s="1359" t="str">
        <f>IF(AND(U100&lt;&gt;"",AO98=""),"新規に適用",IF(AND(U100&lt;&gt;"",AO98&lt;&gt;""),"継続で適用",""))</f>
        <v/>
      </c>
      <c r="AP100" s="1361"/>
      <c r="AQ100" s="1359" t="str">
        <f>IF(AND(U100&lt;&gt;"",AQ98=""),"新規に適用",IF(AND(U100&lt;&gt;"",AQ98&lt;&gt;""),"継続で適用",""))</f>
        <v/>
      </c>
      <c r="AR100" s="1347" t="str">
        <f t="shared" si="22"/>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x14ac:dyDescent="0.2">
      <c r="A101" s="1230"/>
      <c r="B101" s="1379"/>
      <c r="C101" s="1380"/>
      <c r="D101" s="1380"/>
      <c r="E101" s="1380"/>
      <c r="F101" s="1381"/>
      <c r="G101" s="1270"/>
      <c r="H101" s="1270"/>
      <c r="I101" s="1270"/>
      <c r="J101" s="1376"/>
      <c r="K101" s="1270"/>
      <c r="L101" s="1251"/>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x14ac:dyDescent="0.15">
      <c r="A102" s="1228">
        <v>23</v>
      </c>
      <c r="B102" s="1275"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2189</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4"/>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2113</v>
      </c>
      <c r="BA102" s="1324" t="s">
        <v>2114</v>
      </c>
      <c r="BB102" s="1324" t="s">
        <v>2115</v>
      </c>
      <c r="BC102" s="1324" t="s">
        <v>2116</v>
      </c>
      <c r="BD102" s="1324" t="str">
        <f>IF(AND(P102&lt;&gt;"新加算Ⅰ",P102&lt;&gt;"新加算Ⅱ",P102&lt;&gt;"新加算Ⅲ",P102&lt;&gt;"新加算Ⅳ"),P102,IF(Q104&lt;&gt;"",Q104,""))</f>
        <v/>
      </c>
      <c r="BE102" s="1324"/>
      <c r="BF102" s="1324" t="str">
        <f t="shared" ref="BF102" si="72">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x14ac:dyDescent="0.15">
      <c r="A103" s="1229"/>
      <c r="B103" s="1275"/>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6"/>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x14ac:dyDescent="0.15">
      <c r="A104" s="1243"/>
      <c r="B104" s="1275"/>
      <c r="C104" s="1264"/>
      <c r="D104" s="1264"/>
      <c r="E104" s="1264"/>
      <c r="F104" s="1265"/>
      <c r="G104" s="1269"/>
      <c r="H104" s="1269"/>
      <c r="I104" s="1269"/>
      <c r="J104" s="1375"/>
      <c r="K104" s="1269"/>
      <c r="L104" s="1250"/>
      <c r="M104" s="1377"/>
      <c r="N104" s="1374"/>
      <c r="O104" s="1371"/>
      <c r="P104" s="1393" t="s">
        <v>2196</v>
      </c>
      <c r="Q104" s="1389" t="str">
        <f>IFERROR(VLOOKUP('別紙様式2-2（４・５月分）'!AR80,【参考】数式用!$AT$5:$AV$22,3,FALSE),"")</f>
        <v/>
      </c>
      <c r="R104" s="1391" t="s">
        <v>2207</v>
      </c>
      <c r="S104" s="1397" t="str">
        <f>IFERROR(VLOOKUP(K102,【参考】数式用!$A$5:$AB$27,MATCH(Q104,【参考】数式用!$B$4:$AB$4,0)+1,0),"")</f>
        <v/>
      </c>
      <c r="T104" s="1462" t="s">
        <v>231</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73">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si="64"/>
        <v/>
      </c>
      <c r="AO104" s="1359" t="str">
        <f>IF(AND(U104&lt;&gt;"",AO102=""),"新規に適用",IF(AND(U104&lt;&gt;"",AO102&lt;&gt;""),"継続で適用",""))</f>
        <v/>
      </c>
      <c r="AP104" s="1361"/>
      <c r="AQ104" s="1359" t="str">
        <f>IF(AND(U104&lt;&gt;"",AQ102=""),"新規に適用",IF(AND(U104&lt;&gt;"",AQ102&lt;&gt;""),"継続で適用",""))</f>
        <v/>
      </c>
      <c r="AR104" s="1347"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x14ac:dyDescent="0.2">
      <c r="A105" s="1230"/>
      <c r="B105" s="1379"/>
      <c r="C105" s="1380"/>
      <c r="D105" s="1380"/>
      <c r="E105" s="1380"/>
      <c r="F105" s="1381"/>
      <c r="G105" s="1270"/>
      <c r="H105" s="1270"/>
      <c r="I105" s="1270"/>
      <c r="J105" s="1376"/>
      <c r="K105" s="1270"/>
      <c r="L105" s="1251"/>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x14ac:dyDescent="0.15">
      <c r="A106" s="1244">
        <v>24</v>
      </c>
      <c r="B106" s="1274"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2189</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4"/>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2113</v>
      </c>
      <c r="BA106" s="1324" t="s">
        <v>2114</v>
      </c>
      <c r="BB106" s="1324" t="s">
        <v>2115</v>
      </c>
      <c r="BC106" s="1324" t="s">
        <v>2116</v>
      </c>
      <c r="BD106" s="1324" t="str">
        <f>IF(AND(P106&lt;&gt;"新加算Ⅰ",P106&lt;&gt;"新加算Ⅱ",P106&lt;&gt;"新加算Ⅲ",P106&lt;&gt;"新加算Ⅳ"),P106,IF(Q108&lt;&gt;"",Q108,""))</f>
        <v/>
      </c>
      <c r="BE106" s="1324"/>
      <c r="BF106" s="1324" t="str">
        <f t="shared" ref="BF106" si="76">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x14ac:dyDescent="0.15">
      <c r="A107" s="1229"/>
      <c r="B107" s="1275"/>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6"/>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x14ac:dyDescent="0.15">
      <c r="A108" s="1243"/>
      <c r="B108" s="1275"/>
      <c r="C108" s="1264"/>
      <c r="D108" s="1264"/>
      <c r="E108" s="1264"/>
      <c r="F108" s="1265"/>
      <c r="G108" s="1269"/>
      <c r="H108" s="1269"/>
      <c r="I108" s="1269"/>
      <c r="J108" s="1375"/>
      <c r="K108" s="1269"/>
      <c r="L108" s="1250"/>
      <c r="M108" s="1253"/>
      <c r="N108" s="1374"/>
      <c r="O108" s="1371"/>
      <c r="P108" s="1393" t="s">
        <v>2196</v>
      </c>
      <c r="Q108" s="1389" t="str">
        <f>IFERROR(VLOOKUP('別紙様式2-2（４・５月分）'!AR83,【参考】数式用!$AT$5:$AV$22,3,FALSE),"")</f>
        <v/>
      </c>
      <c r="R108" s="1391" t="s">
        <v>2207</v>
      </c>
      <c r="S108" s="1399" t="str">
        <f>IFERROR(VLOOKUP(K106,【参考】数式用!$A$5:$AB$27,MATCH(Q108,【参考】数式用!$B$4:$AB$4,0)+1,0),"")</f>
        <v/>
      </c>
      <c r="T108" s="1462" t="s">
        <v>231</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7">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si="64"/>
        <v/>
      </c>
      <c r="AO108" s="1359" t="str">
        <f>IF(AND(U108&lt;&gt;"",AO106=""),"新規に適用",IF(AND(U108&lt;&gt;"",AO106&lt;&gt;""),"継続で適用",""))</f>
        <v/>
      </c>
      <c r="AP108" s="1361"/>
      <c r="AQ108" s="1359" t="str">
        <f>IF(AND(U108&lt;&gt;"",AQ106=""),"新規に適用",IF(AND(U108&lt;&gt;"",AQ106&lt;&gt;""),"継続で適用",""))</f>
        <v/>
      </c>
      <c r="AR108" s="1347" t="str">
        <f t="shared" si="74"/>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x14ac:dyDescent="0.2">
      <c r="A109" s="1230"/>
      <c r="B109" s="1379"/>
      <c r="C109" s="1380"/>
      <c r="D109" s="1380"/>
      <c r="E109" s="1380"/>
      <c r="F109" s="1381"/>
      <c r="G109" s="1270"/>
      <c r="H109" s="1270"/>
      <c r="I109" s="1270"/>
      <c r="J109" s="1376"/>
      <c r="K109" s="1270"/>
      <c r="L109" s="1251"/>
      <c r="M109" s="1254"/>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x14ac:dyDescent="0.15">
      <c r="A110" s="1228">
        <v>25</v>
      </c>
      <c r="B110" s="1275"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2189</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4"/>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2113</v>
      </c>
      <c r="BA110" s="1324" t="s">
        <v>2114</v>
      </c>
      <c r="BB110" s="1324" t="s">
        <v>2115</v>
      </c>
      <c r="BC110" s="1324" t="s">
        <v>2116</v>
      </c>
      <c r="BD110" s="1324" t="str">
        <f>IF(AND(P110&lt;&gt;"新加算Ⅰ",P110&lt;&gt;"新加算Ⅱ",P110&lt;&gt;"新加算Ⅲ",P110&lt;&gt;"新加算Ⅳ"),P110,IF(Q112&lt;&gt;"",Q112,""))</f>
        <v/>
      </c>
      <c r="BE110" s="1324"/>
      <c r="BF110" s="1324" t="str">
        <f t="shared" ref="BF110" si="79">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x14ac:dyDescent="0.15">
      <c r="A111" s="1229"/>
      <c r="B111" s="1275"/>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6"/>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x14ac:dyDescent="0.15">
      <c r="A112" s="1243"/>
      <c r="B112" s="1275"/>
      <c r="C112" s="1264"/>
      <c r="D112" s="1264"/>
      <c r="E112" s="1264"/>
      <c r="F112" s="1265"/>
      <c r="G112" s="1269"/>
      <c r="H112" s="1269"/>
      <c r="I112" s="1269"/>
      <c r="J112" s="1375"/>
      <c r="K112" s="1269"/>
      <c r="L112" s="1250"/>
      <c r="M112" s="1377"/>
      <c r="N112" s="1374"/>
      <c r="O112" s="1371"/>
      <c r="P112" s="1393" t="s">
        <v>2196</v>
      </c>
      <c r="Q112" s="1389" t="str">
        <f>IFERROR(VLOOKUP('別紙様式2-2（４・５月分）'!AR86,【参考】数式用!$AT$5:$AV$22,3,FALSE),"")</f>
        <v/>
      </c>
      <c r="R112" s="1391" t="s">
        <v>2207</v>
      </c>
      <c r="S112" s="1397" t="str">
        <f>IFERROR(VLOOKUP(K110,【参考】数式用!$A$5:$AB$27,MATCH(Q112,【参考】数式用!$B$4:$AB$4,0)+1,0),"")</f>
        <v/>
      </c>
      <c r="T112" s="1462" t="s">
        <v>231</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80">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si="64"/>
        <v/>
      </c>
      <c r="AO112" s="1359" t="str">
        <f>IF(AND(U112&lt;&gt;"",AO110=""),"新規に適用",IF(AND(U112&lt;&gt;"",AO110&lt;&gt;""),"継続で適用",""))</f>
        <v/>
      </c>
      <c r="AP112" s="1361"/>
      <c r="AQ112" s="1359" t="str">
        <f>IF(AND(U112&lt;&gt;"",AQ110=""),"新規に適用",IF(AND(U112&lt;&gt;"",AQ110&lt;&gt;""),"継続で適用",""))</f>
        <v/>
      </c>
      <c r="AR112" s="1347" t="str">
        <f t="shared" si="74"/>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x14ac:dyDescent="0.2">
      <c r="A113" s="1230"/>
      <c r="B113" s="1379"/>
      <c r="C113" s="1380"/>
      <c r="D113" s="1380"/>
      <c r="E113" s="1380"/>
      <c r="F113" s="1381"/>
      <c r="G113" s="1270"/>
      <c r="H113" s="1270"/>
      <c r="I113" s="1270"/>
      <c r="J113" s="1376"/>
      <c r="K113" s="1270"/>
      <c r="L113" s="1251"/>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x14ac:dyDescent="0.15">
      <c r="A114" s="1244">
        <v>26</v>
      </c>
      <c r="B114" s="1274"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2189</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4"/>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2113</v>
      </c>
      <c r="BA114" s="1324" t="s">
        <v>2114</v>
      </c>
      <c r="BB114" s="1324" t="s">
        <v>2115</v>
      </c>
      <c r="BC114" s="1324" t="s">
        <v>2116</v>
      </c>
      <c r="BD114" s="1324" t="str">
        <f>IF(AND(P114&lt;&gt;"新加算Ⅰ",P114&lt;&gt;"新加算Ⅱ",P114&lt;&gt;"新加算Ⅲ",P114&lt;&gt;"新加算Ⅳ"),P114,IF(Q116&lt;&gt;"",Q116,""))</f>
        <v/>
      </c>
      <c r="BE114" s="1324"/>
      <c r="BF114" s="1324" t="str">
        <f t="shared" ref="BF114" si="8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x14ac:dyDescent="0.15">
      <c r="A115" s="1229"/>
      <c r="B115" s="1275"/>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6"/>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x14ac:dyDescent="0.15">
      <c r="A116" s="1243"/>
      <c r="B116" s="1275"/>
      <c r="C116" s="1264"/>
      <c r="D116" s="1264"/>
      <c r="E116" s="1264"/>
      <c r="F116" s="1265"/>
      <c r="G116" s="1269"/>
      <c r="H116" s="1269"/>
      <c r="I116" s="1269"/>
      <c r="J116" s="1375"/>
      <c r="K116" s="1269"/>
      <c r="L116" s="1250"/>
      <c r="M116" s="1253"/>
      <c r="N116" s="1374"/>
      <c r="O116" s="1371"/>
      <c r="P116" s="1393" t="s">
        <v>2196</v>
      </c>
      <c r="Q116" s="1389" t="str">
        <f>IFERROR(VLOOKUP('別紙様式2-2（４・５月分）'!AR89,【参考】数式用!$AT$5:$AV$22,3,FALSE),"")</f>
        <v/>
      </c>
      <c r="R116" s="1391" t="s">
        <v>2207</v>
      </c>
      <c r="S116" s="1399" t="str">
        <f>IFERROR(VLOOKUP(K114,【参考】数式用!$A$5:$AB$27,MATCH(Q116,【参考】数式用!$B$4:$AB$4,0)+1,0),"")</f>
        <v/>
      </c>
      <c r="T116" s="1462" t="s">
        <v>231</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8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si="64"/>
        <v/>
      </c>
      <c r="AO116" s="1359" t="str">
        <f>IF(AND(U116&lt;&gt;"",AO114=""),"新規に適用",IF(AND(U116&lt;&gt;"",AO114&lt;&gt;""),"継続で適用",""))</f>
        <v/>
      </c>
      <c r="AP116" s="1361"/>
      <c r="AQ116" s="1359" t="str">
        <f>IF(AND(U116&lt;&gt;"",AQ114=""),"新規に適用",IF(AND(U116&lt;&gt;"",AQ114&lt;&gt;""),"継続で適用",""))</f>
        <v/>
      </c>
      <c r="AR116" s="1347" t="str">
        <f t="shared" si="74"/>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x14ac:dyDescent="0.2">
      <c r="A117" s="1230"/>
      <c r="B117" s="1379"/>
      <c r="C117" s="1380"/>
      <c r="D117" s="1380"/>
      <c r="E117" s="1380"/>
      <c r="F117" s="1381"/>
      <c r="G117" s="1270"/>
      <c r="H117" s="1270"/>
      <c r="I117" s="1270"/>
      <c r="J117" s="1376"/>
      <c r="K117" s="1270"/>
      <c r="L117" s="1251"/>
      <c r="M117" s="1254"/>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x14ac:dyDescent="0.15">
      <c r="A118" s="1228">
        <v>27</v>
      </c>
      <c r="B118" s="1275"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2189</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4"/>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2113</v>
      </c>
      <c r="BA118" s="1324" t="s">
        <v>2114</v>
      </c>
      <c r="BB118" s="1324" t="s">
        <v>2115</v>
      </c>
      <c r="BC118" s="1324" t="s">
        <v>2116</v>
      </c>
      <c r="BD118" s="1324" t="str">
        <f>IF(AND(P118&lt;&gt;"新加算Ⅰ",P118&lt;&gt;"新加算Ⅱ",P118&lt;&gt;"新加算Ⅲ",P118&lt;&gt;"新加算Ⅳ"),P118,IF(Q120&lt;&gt;"",Q120,""))</f>
        <v/>
      </c>
      <c r="BE118" s="1324"/>
      <c r="BF118" s="1324" t="str">
        <f t="shared" ref="BF118" si="85">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x14ac:dyDescent="0.15">
      <c r="A119" s="1229"/>
      <c r="B119" s="1275"/>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6"/>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x14ac:dyDescent="0.15">
      <c r="A120" s="1243"/>
      <c r="B120" s="1275"/>
      <c r="C120" s="1264"/>
      <c r="D120" s="1264"/>
      <c r="E120" s="1264"/>
      <c r="F120" s="1265"/>
      <c r="G120" s="1269"/>
      <c r="H120" s="1269"/>
      <c r="I120" s="1269"/>
      <c r="J120" s="1375"/>
      <c r="K120" s="1269"/>
      <c r="L120" s="1250"/>
      <c r="M120" s="1377"/>
      <c r="N120" s="1374"/>
      <c r="O120" s="1371"/>
      <c r="P120" s="1393" t="s">
        <v>2196</v>
      </c>
      <c r="Q120" s="1389" t="str">
        <f>IFERROR(VLOOKUP('別紙様式2-2（４・５月分）'!AR92,【参考】数式用!$AT$5:$AV$22,3,FALSE),"")</f>
        <v/>
      </c>
      <c r="R120" s="1391" t="s">
        <v>2207</v>
      </c>
      <c r="S120" s="1397" t="str">
        <f>IFERROR(VLOOKUP(K118,【参考】数式用!$A$5:$AB$27,MATCH(Q120,【参考】数式用!$B$4:$AB$4,0)+1,0),"")</f>
        <v/>
      </c>
      <c r="T120" s="1462" t="s">
        <v>231</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6">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si="64"/>
        <v/>
      </c>
      <c r="AO120" s="1359" t="str">
        <f>IF(AND(U120&lt;&gt;"",AO118=""),"新規に適用",IF(AND(U120&lt;&gt;"",AO118&lt;&gt;""),"継続で適用",""))</f>
        <v/>
      </c>
      <c r="AP120" s="1361"/>
      <c r="AQ120" s="1359" t="str">
        <f>IF(AND(U120&lt;&gt;"",AQ118=""),"新規に適用",IF(AND(U120&lt;&gt;"",AQ118&lt;&gt;""),"継続で適用",""))</f>
        <v/>
      </c>
      <c r="AR120" s="1347" t="str">
        <f t="shared" si="74"/>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x14ac:dyDescent="0.2">
      <c r="A121" s="1230"/>
      <c r="B121" s="1379"/>
      <c r="C121" s="1380"/>
      <c r="D121" s="1380"/>
      <c r="E121" s="1380"/>
      <c r="F121" s="1381"/>
      <c r="G121" s="1270"/>
      <c r="H121" s="1270"/>
      <c r="I121" s="1270"/>
      <c r="J121" s="1376"/>
      <c r="K121" s="1270"/>
      <c r="L121" s="1251"/>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x14ac:dyDescent="0.15">
      <c r="A122" s="1244">
        <v>28</v>
      </c>
      <c r="B122" s="1274"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2189</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4"/>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2113</v>
      </c>
      <c r="BA122" s="1324" t="s">
        <v>2114</v>
      </c>
      <c r="BB122" s="1324" t="s">
        <v>2115</v>
      </c>
      <c r="BC122" s="1324" t="s">
        <v>2116</v>
      </c>
      <c r="BD122" s="1324" t="str">
        <f>IF(AND(P122&lt;&gt;"新加算Ⅰ",P122&lt;&gt;"新加算Ⅱ",P122&lt;&gt;"新加算Ⅲ",P122&lt;&gt;"新加算Ⅳ"),P122,IF(Q124&lt;&gt;"",Q124,""))</f>
        <v/>
      </c>
      <c r="BE122" s="1324"/>
      <c r="BF122" s="1324" t="str">
        <f t="shared" ref="BF122" si="88">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x14ac:dyDescent="0.15">
      <c r="A123" s="1229"/>
      <c r="B123" s="1275"/>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6"/>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x14ac:dyDescent="0.15">
      <c r="A124" s="1243"/>
      <c r="B124" s="1275"/>
      <c r="C124" s="1264"/>
      <c r="D124" s="1264"/>
      <c r="E124" s="1264"/>
      <c r="F124" s="1265"/>
      <c r="G124" s="1269"/>
      <c r="H124" s="1269"/>
      <c r="I124" s="1269"/>
      <c r="J124" s="1375"/>
      <c r="K124" s="1269"/>
      <c r="L124" s="1250"/>
      <c r="M124" s="1253"/>
      <c r="N124" s="1374"/>
      <c r="O124" s="1371"/>
      <c r="P124" s="1393" t="s">
        <v>2196</v>
      </c>
      <c r="Q124" s="1389" t="str">
        <f>IFERROR(VLOOKUP('別紙様式2-2（４・５月分）'!AR95,【参考】数式用!$AT$5:$AV$22,3,FALSE),"")</f>
        <v/>
      </c>
      <c r="R124" s="1391" t="s">
        <v>2207</v>
      </c>
      <c r="S124" s="1399" t="str">
        <f>IFERROR(VLOOKUP(K122,【参考】数式用!$A$5:$AB$27,MATCH(Q124,【参考】数式用!$B$4:$AB$4,0)+1,0),"")</f>
        <v/>
      </c>
      <c r="T124" s="1462" t="s">
        <v>231</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9">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si="64"/>
        <v/>
      </c>
      <c r="AO124" s="1359" t="str">
        <f>IF(AND(U124&lt;&gt;"",AO122=""),"新規に適用",IF(AND(U124&lt;&gt;"",AO122&lt;&gt;""),"継続で適用",""))</f>
        <v/>
      </c>
      <c r="AP124" s="1361"/>
      <c r="AQ124" s="1359" t="str">
        <f>IF(AND(U124&lt;&gt;"",AQ122=""),"新規に適用",IF(AND(U124&lt;&gt;"",AQ122&lt;&gt;""),"継続で適用",""))</f>
        <v/>
      </c>
      <c r="AR124" s="1347" t="str">
        <f t="shared" si="74"/>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x14ac:dyDescent="0.2">
      <c r="A125" s="1230"/>
      <c r="B125" s="1379"/>
      <c r="C125" s="1380"/>
      <c r="D125" s="1380"/>
      <c r="E125" s="1380"/>
      <c r="F125" s="1381"/>
      <c r="G125" s="1270"/>
      <c r="H125" s="1270"/>
      <c r="I125" s="1270"/>
      <c r="J125" s="1376"/>
      <c r="K125" s="1270"/>
      <c r="L125" s="1251"/>
      <c r="M125" s="1254"/>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x14ac:dyDescent="0.15">
      <c r="A126" s="1228">
        <v>29</v>
      </c>
      <c r="B126" s="1275"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2189</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4"/>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2113</v>
      </c>
      <c r="BA126" s="1324" t="s">
        <v>2114</v>
      </c>
      <c r="BB126" s="1324" t="s">
        <v>2115</v>
      </c>
      <c r="BC126" s="1324" t="s">
        <v>2116</v>
      </c>
      <c r="BD126" s="1324" t="str">
        <f>IF(AND(P126&lt;&gt;"新加算Ⅰ",P126&lt;&gt;"新加算Ⅱ",P126&lt;&gt;"新加算Ⅲ",P126&lt;&gt;"新加算Ⅳ"),P126,IF(Q128&lt;&gt;"",Q128,""))</f>
        <v/>
      </c>
      <c r="BE126" s="1324"/>
      <c r="BF126" s="1324" t="str">
        <f t="shared" ref="BF126" si="91">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x14ac:dyDescent="0.15">
      <c r="A127" s="1229"/>
      <c r="B127" s="1275"/>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6"/>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x14ac:dyDescent="0.15">
      <c r="A128" s="1243"/>
      <c r="B128" s="1275"/>
      <c r="C128" s="1264"/>
      <c r="D128" s="1264"/>
      <c r="E128" s="1264"/>
      <c r="F128" s="1265"/>
      <c r="G128" s="1269"/>
      <c r="H128" s="1269"/>
      <c r="I128" s="1269"/>
      <c r="J128" s="1375"/>
      <c r="K128" s="1269"/>
      <c r="L128" s="1250"/>
      <c r="M128" s="1377"/>
      <c r="N128" s="1374"/>
      <c r="O128" s="1371"/>
      <c r="P128" s="1393" t="s">
        <v>2196</v>
      </c>
      <c r="Q128" s="1389" t="str">
        <f>IFERROR(VLOOKUP('別紙様式2-2（４・５月分）'!AR98,【参考】数式用!$AT$5:$AV$22,3,FALSE),"")</f>
        <v/>
      </c>
      <c r="R128" s="1391" t="s">
        <v>2207</v>
      </c>
      <c r="S128" s="1397" t="str">
        <f>IFERROR(VLOOKUP(K126,【参考】数式用!$A$5:$AB$27,MATCH(Q128,【参考】数式用!$B$4:$AB$4,0)+1,0),"")</f>
        <v/>
      </c>
      <c r="T128" s="1462" t="s">
        <v>231</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92">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si="64"/>
        <v/>
      </c>
      <c r="AO128" s="1359" t="str">
        <f>IF(AND(U128&lt;&gt;"",AO126=""),"新規に適用",IF(AND(U128&lt;&gt;"",AO126&lt;&gt;""),"継続で適用",""))</f>
        <v/>
      </c>
      <c r="AP128" s="1361"/>
      <c r="AQ128" s="1359" t="str">
        <f>IF(AND(U128&lt;&gt;"",AQ126=""),"新規に適用",IF(AND(U128&lt;&gt;"",AQ126&lt;&gt;""),"継続で適用",""))</f>
        <v/>
      </c>
      <c r="AR128" s="1347" t="str">
        <f t="shared" si="74"/>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x14ac:dyDescent="0.2">
      <c r="A129" s="1230"/>
      <c r="B129" s="1379"/>
      <c r="C129" s="1380"/>
      <c r="D129" s="1380"/>
      <c r="E129" s="1380"/>
      <c r="F129" s="1381"/>
      <c r="G129" s="1270"/>
      <c r="H129" s="1270"/>
      <c r="I129" s="1270"/>
      <c r="J129" s="1376"/>
      <c r="K129" s="1270"/>
      <c r="L129" s="1251"/>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x14ac:dyDescent="0.15">
      <c r="A130" s="1244">
        <v>30</v>
      </c>
      <c r="B130" s="1274"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2189</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4"/>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2113</v>
      </c>
      <c r="BA130" s="1324" t="s">
        <v>2114</v>
      </c>
      <c r="BB130" s="1324" t="s">
        <v>2115</v>
      </c>
      <c r="BC130" s="1324" t="s">
        <v>2116</v>
      </c>
      <c r="BD130" s="1324" t="str">
        <f>IF(AND(P130&lt;&gt;"新加算Ⅰ",P130&lt;&gt;"新加算Ⅱ",P130&lt;&gt;"新加算Ⅲ",P130&lt;&gt;"新加算Ⅳ"),P130,IF(Q132&lt;&gt;"",Q132,""))</f>
        <v/>
      </c>
      <c r="BE130" s="1324"/>
      <c r="BF130" s="1324" t="str">
        <f t="shared" ref="BF130" si="94">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x14ac:dyDescent="0.15">
      <c r="A131" s="1229"/>
      <c r="B131" s="1275"/>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6"/>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x14ac:dyDescent="0.15">
      <c r="A132" s="1243"/>
      <c r="B132" s="1275"/>
      <c r="C132" s="1264"/>
      <c r="D132" s="1264"/>
      <c r="E132" s="1264"/>
      <c r="F132" s="1265"/>
      <c r="G132" s="1269"/>
      <c r="H132" s="1269"/>
      <c r="I132" s="1269"/>
      <c r="J132" s="1375"/>
      <c r="K132" s="1269"/>
      <c r="L132" s="1250"/>
      <c r="M132" s="1253"/>
      <c r="N132" s="1374"/>
      <c r="O132" s="1371"/>
      <c r="P132" s="1393" t="s">
        <v>2196</v>
      </c>
      <c r="Q132" s="1389" t="str">
        <f>IFERROR(VLOOKUP('別紙様式2-2（４・５月分）'!AR101,【参考】数式用!$AT$5:$AV$22,3,FALSE),"")</f>
        <v/>
      </c>
      <c r="R132" s="1391" t="s">
        <v>2207</v>
      </c>
      <c r="S132" s="1399" t="str">
        <f>IFERROR(VLOOKUP(K130,【参考】数式用!$A$5:$AB$27,MATCH(Q132,【参考】数式用!$B$4:$AB$4,0)+1,0),"")</f>
        <v/>
      </c>
      <c r="T132" s="1462" t="s">
        <v>231</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5">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si="64"/>
        <v/>
      </c>
      <c r="AO132" s="1359" t="str">
        <f>IF(AND(U132&lt;&gt;"",AO130=""),"新規に適用",IF(AND(U132&lt;&gt;"",AO130&lt;&gt;""),"継続で適用",""))</f>
        <v/>
      </c>
      <c r="AP132" s="1361"/>
      <c r="AQ132" s="1359" t="str">
        <f>IF(AND(U132&lt;&gt;"",AQ130=""),"新規に適用",IF(AND(U132&lt;&gt;"",AQ130&lt;&gt;""),"継続で適用",""))</f>
        <v/>
      </c>
      <c r="AR132" s="1347" t="str">
        <f t="shared" si="74"/>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x14ac:dyDescent="0.2">
      <c r="A133" s="1230"/>
      <c r="B133" s="1379"/>
      <c r="C133" s="1380"/>
      <c r="D133" s="1380"/>
      <c r="E133" s="1380"/>
      <c r="F133" s="1381"/>
      <c r="G133" s="1270"/>
      <c r="H133" s="1270"/>
      <c r="I133" s="1270"/>
      <c r="J133" s="1376"/>
      <c r="K133" s="1270"/>
      <c r="L133" s="1251"/>
      <c r="M133" s="1254"/>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x14ac:dyDescent="0.15">
      <c r="A134" s="1228">
        <v>31</v>
      </c>
      <c r="B134" s="1275"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2189</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4"/>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2113</v>
      </c>
      <c r="BA134" s="1324" t="s">
        <v>2114</v>
      </c>
      <c r="BB134" s="1324" t="s">
        <v>2115</v>
      </c>
      <c r="BC134" s="1324" t="s">
        <v>2116</v>
      </c>
      <c r="BD134" s="1324" t="str">
        <f>IF(AND(P134&lt;&gt;"新加算Ⅰ",P134&lt;&gt;"新加算Ⅱ",P134&lt;&gt;"新加算Ⅲ",P134&lt;&gt;"新加算Ⅳ"),P134,IF(Q136&lt;&gt;"",Q136,""))</f>
        <v/>
      </c>
      <c r="BE134" s="1324"/>
      <c r="BF134" s="1324" t="str">
        <f t="shared" ref="BF134" si="97">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x14ac:dyDescent="0.15">
      <c r="A135" s="1229"/>
      <c r="B135" s="1275"/>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6"/>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x14ac:dyDescent="0.15">
      <c r="A136" s="1243"/>
      <c r="B136" s="1275"/>
      <c r="C136" s="1264"/>
      <c r="D136" s="1264"/>
      <c r="E136" s="1264"/>
      <c r="F136" s="1265"/>
      <c r="G136" s="1269"/>
      <c r="H136" s="1269"/>
      <c r="I136" s="1269"/>
      <c r="J136" s="1375"/>
      <c r="K136" s="1269"/>
      <c r="L136" s="1250"/>
      <c r="M136" s="1377"/>
      <c r="N136" s="1374"/>
      <c r="O136" s="1371"/>
      <c r="P136" s="1393" t="s">
        <v>2196</v>
      </c>
      <c r="Q136" s="1389" t="str">
        <f>IFERROR(VLOOKUP('別紙様式2-2（４・５月分）'!AR104,【参考】数式用!$AT$5:$AV$22,3,FALSE),"")</f>
        <v/>
      </c>
      <c r="R136" s="1391" t="s">
        <v>2207</v>
      </c>
      <c r="S136" s="1397" t="str">
        <f>IFERROR(VLOOKUP(K134,【参考】数式用!$A$5:$AB$27,MATCH(Q136,【参考】数式用!$B$4:$AB$4,0)+1,0),"")</f>
        <v/>
      </c>
      <c r="T136" s="1462" t="s">
        <v>231</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8">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si="64"/>
        <v/>
      </c>
      <c r="AO136" s="1359" t="str">
        <f>IF(AND(U136&lt;&gt;"",AO134=""),"新規に適用",IF(AND(U136&lt;&gt;"",AO134&lt;&gt;""),"継続で適用",""))</f>
        <v/>
      </c>
      <c r="AP136" s="1361"/>
      <c r="AQ136" s="1359" t="str">
        <f>IF(AND(U136&lt;&gt;"",AQ134=""),"新規に適用",IF(AND(U136&lt;&gt;"",AQ134&lt;&gt;""),"継続で適用",""))</f>
        <v/>
      </c>
      <c r="AR136" s="1347" t="str">
        <f t="shared" si="74"/>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x14ac:dyDescent="0.2">
      <c r="A137" s="1230"/>
      <c r="B137" s="1379"/>
      <c r="C137" s="1380"/>
      <c r="D137" s="1380"/>
      <c r="E137" s="1380"/>
      <c r="F137" s="1381"/>
      <c r="G137" s="1270"/>
      <c r="H137" s="1270"/>
      <c r="I137" s="1270"/>
      <c r="J137" s="1376"/>
      <c r="K137" s="1270"/>
      <c r="L137" s="1251"/>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x14ac:dyDescent="0.15">
      <c r="A138" s="1244">
        <v>32</v>
      </c>
      <c r="B138" s="1274"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2189</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4"/>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2113</v>
      </c>
      <c r="BA138" s="1324" t="s">
        <v>2114</v>
      </c>
      <c r="BB138" s="1324" t="s">
        <v>2115</v>
      </c>
      <c r="BC138" s="1324" t="s">
        <v>2116</v>
      </c>
      <c r="BD138" s="1324" t="str">
        <f>IF(AND(P138&lt;&gt;"新加算Ⅰ",P138&lt;&gt;"新加算Ⅱ",P138&lt;&gt;"新加算Ⅲ",P138&lt;&gt;"新加算Ⅳ"),P138,IF(Q140&lt;&gt;"",Q140,""))</f>
        <v/>
      </c>
      <c r="BE138" s="1324"/>
      <c r="BF138" s="1324" t="str">
        <f t="shared" ref="BF138" si="100">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x14ac:dyDescent="0.15">
      <c r="A139" s="1229"/>
      <c r="B139" s="1275"/>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6"/>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x14ac:dyDescent="0.15">
      <c r="A140" s="1243"/>
      <c r="B140" s="1275"/>
      <c r="C140" s="1264"/>
      <c r="D140" s="1264"/>
      <c r="E140" s="1264"/>
      <c r="F140" s="1265"/>
      <c r="G140" s="1269"/>
      <c r="H140" s="1269"/>
      <c r="I140" s="1269"/>
      <c r="J140" s="1375"/>
      <c r="K140" s="1269"/>
      <c r="L140" s="1250"/>
      <c r="M140" s="1253"/>
      <c r="N140" s="1374"/>
      <c r="O140" s="1371"/>
      <c r="P140" s="1393" t="s">
        <v>2196</v>
      </c>
      <c r="Q140" s="1389" t="str">
        <f>IFERROR(VLOOKUP('別紙様式2-2（４・５月分）'!AR107,【参考】数式用!$AT$5:$AV$22,3,FALSE),"")</f>
        <v/>
      </c>
      <c r="R140" s="1391" t="s">
        <v>2207</v>
      </c>
      <c r="S140" s="1399" t="str">
        <f>IFERROR(VLOOKUP(K138,【参考】数式用!$A$5:$AB$27,MATCH(Q140,【参考】数式用!$B$4:$AB$4,0)+1,0),"")</f>
        <v/>
      </c>
      <c r="T140" s="1462" t="s">
        <v>231</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01">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si="64"/>
        <v/>
      </c>
      <c r="AO140" s="1359" t="str">
        <f>IF(AND(U140&lt;&gt;"",AO138=""),"新規に適用",IF(AND(U140&lt;&gt;"",AO138&lt;&gt;""),"継続で適用",""))</f>
        <v/>
      </c>
      <c r="AP140" s="1361"/>
      <c r="AQ140" s="1359" t="str">
        <f>IF(AND(U140&lt;&gt;"",AQ138=""),"新規に適用",IF(AND(U140&lt;&gt;"",AQ138&lt;&gt;""),"継続で適用",""))</f>
        <v/>
      </c>
      <c r="AR140" s="1347" t="str">
        <f t="shared" si="74"/>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x14ac:dyDescent="0.2">
      <c r="A141" s="1230"/>
      <c r="B141" s="1379"/>
      <c r="C141" s="1380"/>
      <c r="D141" s="1380"/>
      <c r="E141" s="1380"/>
      <c r="F141" s="1381"/>
      <c r="G141" s="1270"/>
      <c r="H141" s="1270"/>
      <c r="I141" s="1270"/>
      <c r="J141" s="1376"/>
      <c r="K141" s="1270"/>
      <c r="L141" s="1251"/>
      <c r="M141" s="1254"/>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x14ac:dyDescent="0.15">
      <c r="A142" s="1228">
        <v>33</v>
      </c>
      <c r="B142" s="1275"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2189</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4"/>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2113</v>
      </c>
      <c r="BA142" s="1324" t="s">
        <v>2114</v>
      </c>
      <c r="BB142" s="1324" t="s">
        <v>2115</v>
      </c>
      <c r="BC142" s="1324" t="s">
        <v>2116</v>
      </c>
      <c r="BD142" s="1324" t="str">
        <f>IF(AND(P142&lt;&gt;"新加算Ⅰ",P142&lt;&gt;"新加算Ⅱ",P142&lt;&gt;"新加算Ⅲ",P142&lt;&gt;"新加算Ⅳ"),P142,IF(Q144&lt;&gt;"",Q144,""))</f>
        <v/>
      </c>
      <c r="BE142" s="1324"/>
      <c r="BF142" s="1324" t="str">
        <f t="shared" ref="BF142" si="103">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x14ac:dyDescent="0.15">
      <c r="A143" s="1229"/>
      <c r="B143" s="1275"/>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6"/>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x14ac:dyDescent="0.15">
      <c r="A144" s="1243"/>
      <c r="B144" s="1275"/>
      <c r="C144" s="1264"/>
      <c r="D144" s="1264"/>
      <c r="E144" s="1264"/>
      <c r="F144" s="1265"/>
      <c r="G144" s="1269"/>
      <c r="H144" s="1269"/>
      <c r="I144" s="1269"/>
      <c r="J144" s="1375"/>
      <c r="K144" s="1269"/>
      <c r="L144" s="1250"/>
      <c r="M144" s="1377"/>
      <c r="N144" s="1374"/>
      <c r="O144" s="1371"/>
      <c r="P144" s="1393" t="s">
        <v>2196</v>
      </c>
      <c r="Q144" s="1389" t="str">
        <f>IFERROR(VLOOKUP('別紙様式2-2（４・５月分）'!AR110,【参考】数式用!$AT$5:$AV$22,3,FALSE),"")</f>
        <v/>
      </c>
      <c r="R144" s="1391" t="s">
        <v>2207</v>
      </c>
      <c r="S144" s="1397" t="str">
        <f>IFERROR(VLOOKUP(K142,【参考】数式用!$A$5:$AB$27,MATCH(Q144,【参考】数式用!$B$4:$AB$4,0)+1,0),"")</f>
        <v/>
      </c>
      <c r="T144" s="1462" t="s">
        <v>231</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4">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si="64"/>
        <v/>
      </c>
      <c r="AO144" s="1359" t="str">
        <f>IF(AND(U144&lt;&gt;"",AO142=""),"新規に適用",IF(AND(U144&lt;&gt;"",AO142&lt;&gt;""),"継続で適用",""))</f>
        <v/>
      </c>
      <c r="AP144" s="1361"/>
      <c r="AQ144" s="1359" t="str">
        <f>IF(AND(U144&lt;&gt;"",AQ142=""),"新規に適用",IF(AND(U144&lt;&gt;"",AQ142&lt;&gt;""),"継続で適用",""))</f>
        <v/>
      </c>
      <c r="AR144" s="1347" t="str">
        <f t="shared" si="74"/>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x14ac:dyDescent="0.2">
      <c r="A145" s="1230"/>
      <c r="B145" s="1379"/>
      <c r="C145" s="1380"/>
      <c r="D145" s="1380"/>
      <c r="E145" s="1380"/>
      <c r="F145" s="1381"/>
      <c r="G145" s="1270"/>
      <c r="H145" s="1270"/>
      <c r="I145" s="1270"/>
      <c r="J145" s="1376"/>
      <c r="K145" s="1270"/>
      <c r="L145" s="1251"/>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x14ac:dyDescent="0.15">
      <c r="A146" s="1244">
        <v>34</v>
      </c>
      <c r="B146" s="1274"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2189</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6">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2113</v>
      </c>
      <c r="BA146" s="1324" t="s">
        <v>2114</v>
      </c>
      <c r="BB146" s="1324" t="s">
        <v>2115</v>
      </c>
      <c r="BC146" s="1324" t="s">
        <v>2116</v>
      </c>
      <c r="BD146" s="1324" t="str">
        <f>IF(AND(P146&lt;&gt;"新加算Ⅰ",P146&lt;&gt;"新加算Ⅱ",P146&lt;&gt;"新加算Ⅲ",P146&lt;&gt;"新加算Ⅳ"),P146,IF(Q148&lt;&gt;"",Q148,""))</f>
        <v/>
      </c>
      <c r="BE146" s="1324"/>
      <c r="BF146" s="1324" t="str">
        <f t="shared" ref="BF146" si="107">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x14ac:dyDescent="0.15">
      <c r="A147" s="1229"/>
      <c r="B147" s="1275"/>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x14ac:dyDescent="0.15">
      <c r="A148" s="1243"/>
      <c r="B148" s="1275"/>
      <c r="C148" s="1264"/>
      <c r="D148" s="1264"/>
      <c r="E148" s="1264"/>
      <c r="F148" s="1265"/>
      <c r="G148" s="1269"/>
      <c r="H148" s="1269"/>
      <c r="I148" s="1269"/>
      <c r="J148" s="1375"/>
      <c r="K148" s="1269"/>
      <c r="L148" s="1250"/>
      <c r="M148" s="1253"/>
      <c r="N148" s="1374"/>
      <c r="O148" s="1371"/>
      <c r="P148" s="1393" t="s">
        <v>2196</v>
      </c>
      <c r="Q148" s="1389" t="str">
        <f>IFERROR(VLOOKUP('別紙様式2-2（４・５月分）'!AR113,【参考】数式用!$AT$5:$AV$22,3,FALSE),"")</f>
        <v/>
      </c>
      <c r="R148" s="1391" t="s">
        <v>2207</v>
      </c>
      <c r="S148" s="1399" t="str">
        <f>IFERROR(VLOOKUP(K146,【参考】数式用!$A$5:$AB$27,MATCH(Q148,【参考】数式用!$B$4:$AB$4,0)+1,0),"")</f>
        <v/>
      </c>
      <c r="T148" s="1462" t="s">
        <v>231</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9">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si="64"/>
        <v/>
      </c>
      <c r="AO148" s="1359" t="str">
        <f>IF(AND(U148&lt;&gt;"",AO146=""),"新規に適用",IF(AND(U148&lt;&gt;"",AO146&lt;&gt;""),"継続で適用",""))</f>
        <v/>
      </c>
      <c r="AP148" s="1361"/>
      <c r="AQ148" s="1359" t="str">
        <f>IF(AND(U148&lt;&gt;"",AQ146=""),"新規に適用",IF(AND(U148&lt;&gt;"",AQ146&lt;&gt;""),"継続で適用",""))</f>
        <v/>
      </c>
      <c r="AR148" s="1347" t="str">
        <f t="shared" si="74"/>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x14ac:dyDescent="0.2">
      <c r="A149" s="1230"/>
      <c r="B149" s="1379"/>
      <c r="C149" s="1380"/>
      <c r="D149" s="1380"/>
      <c r="E149" s="1380"/>
      <c r="F149" s="1381"/>
      <c r="G149" s="1270"/>
      <c r="H149" s="1270"/>
      <c r="I149" s="1270"/>
      <c r="J149" s="1376"/>
      <c r="K149" s="1270"/>
      <c r="L149" s="1251"/>
      <c r="M149" s="1254"/>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x14ac:dyDescent="0.15">
      <c r="A150" s="1228">
        <v>35</v>
      </c>
      <c r="B150" s="1275"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2189</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6"/>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2113</v>
      </c>
      <c r="BA150" s="1324" t="s">
        <v>2114</v>
      </c>
      <c r="BB150" s="1324" t="s">
        <v>2115</v>
      </c>
      <c r="BC150" s="1324" t="s">
        <v>2116</v>
      </c>
      <c r="BD150" s="1324" t="str">
        <f>IF(AND(P150&lt;&gt;"新加算Ⅰ",P150&lt;&gt;"新加算Ⅱ",P150&lt;&gt;"新加算Ⅲ",P150&lt;&gt;"新加算Ⅳ"),P150,IF(Q152&lt;&gt;"",Q152,""))</f>
        <v/>
      </c>
      <c r="BE150" s="1324"/>
      <c r="BF150" s="1324" t="str">
        <f t="shared" ref="BF150" si="111">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x14ac:dyDescent="0.15">
      <c r="A151" s="1229"/>
      <c r="B151" s="1275"/>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8"/>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x14ac:dyDescent="0.15">
      <c r="A152" s="1243"/>
      <c r="B152" s="1275"/>
      <c r="C152" s="1264"/>
      <c r="D152" s="1264"/>
      <c r="E152" s="1264"/>
      <c r="F152" s="1265"/>
      <c r="G152" s="1269"/>
      <c r="H152" s="1269"/>
      <c r="I152" s="1269"/>
      <c r="J152" s="1375"/>
      <c r="K152" s="1269"/>
      <c r="L152" s="1250"/>
      <c r="M152" s="1377"/>
      <c r="N152" s="1374"/>
      <c r="O152" s="1371"/>
      <c r="P152" s="1393" t="s">
        <v>2196</v>
      </c>
      <c r="Q152" s="1389" t="str">
        <f>IFERROR(VLOOKUP('別紙様式2-2（４・５月分）'!AR116,【参考】数式用!$AT$5:$AV$22,3,FALSE),"")</f>
        <v/>
      </c>
      <c r="R152" s="1391" t="s">
        <v>2207</v>
      </c>
      <c r="S152" s="1397" t="str">
        <f>IFERROR(VLOOKUP(K150,【参考】数式用!$A$5:$AB$27,MATCH(Q152,【参考】数式用!$B$4:$AB$4,0)+1,0),"")</f>
        <v/>
      </c>
      <c r="T152" s="1462" t="s">
        <v>231</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12">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si="64"/>
        <v/>
      </c>
      <c r="AO152" s="1359" t="str">
        <f>IF(AND(U152&lt;&gt;"",AO150=""),"新規に適用",IF(AND(U152&lt;&gt;"",AO150&lt;&gt;""),"継続で適用",""))</f>
        <v/>
      </c>
      <c r="AP152" s="1361"/>
      <c r="AQ152" s="1359" t="str">
        <f>IF(AND(U152&lt;&gt;"",AQ150=""),"新規に適用",IF(AND(U152&lt;&gt;"",AQ150&lt;&gt;""),"継続で適用",""))</f>
        <v/>
      </c>
      <c r="AR152" s="1347" t="str">
        <f t="shared" si="74"/>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x14ac:dyDescent="0.2">
      <c r="A153" s="1230"/>
      <c r="B153" s="1379"/>
      <c r="C153" s="1380"/>
      <c r="D153" s="1380"/>
      <c r="E153" s="1380"/>
      <c r="F153" s="1381"/>
      <c r="G153" s="1270"/>
      <c r="H153" s="1270"/>
      <c r="I153" s="1270"/>
      <c r="J153" s="1376"/>
      <c r="K153" s="1270"/>
      <c r="L153" s="1251"/>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x14ac:dyDescent="0.15">
      <c r="A154" s="1244">
        <v>36</v>
      </c>
      <c r="B154" s="1274"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2189</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6"/>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2113</v>
      </c>
      <c r="BA154" s="1324" t="s">
        <v>2114</v>
      </c>
      <c r="BB154" s="1324" t="s">
        <v>2115</v>
      </c>
      <c r="BC154" s="1324" t="s">
        <v>2116</v>
      </c>
      <c r="BD154" s="1324" t="str">
        <f>IF(AND(P154&lt;&gt;"新加算Ⅰ",P154&lt;&gt;"新加算Ⅱ",P154&lt;&gt;"新加算Ⅲ",P154&lt;&gt;"新加算Ⅳ"),P154,IF(Q156&lt;&gt;"",Q156,""))</f>
        <v/>
      </c>
      <c r="BE154" s="1324"/>
      <c r="BF154" s="1324" t="str">
        <f t="shared" ref="BF154" si="11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x14ac:dyDescent="0.15">
      <c r="A155" s="1229"/>
      <c r="B155" s="1275"/>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8"/>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x14ac:dyDescent="0.15">
      <c r="A156" s="1243"/>
      <c r="B156" s="1275"/>
      <c r="C156" s="1264"/>
      <c r="D156" s="1264"/>
      <c r="E156" s="1264"/>
      <c r="F156" s="1265"/>
      <c r="G156" s="1269"/>
      <c r="H156" s="1269"/>
      <c r="I156" s="1269"/>
      <c r="J156" s="1375"/>
      <c r="K156" s="1269"/>
      <c r="L156" s="1250"/>
      <c r="M156" s="1253"/>
      <c r="N156" s="1374"/>
      <c r="O156" s="1371"/>
      <c r="P156" s="1393" t="s">
        <v>2196</v>
      </c>
      <c r="Q156" s="1389" t="str">
        <f>IFERROR(VLOOKUP('別紙様式2-2（４・５月分）'!AR119,【参考】数式用!$AT$5:$AV$22,3,FALSE),"")</f>
        <v/>
      </c>
      <c r="R156" s="1391" t="s">
        <v>2207</v>
      </c>
      <c r="S156" s="1399" t="str">
        <f>IFERROR(VLOOKUP(K154,【参考】数式用!$A$5:$AB$27,MATCH(Q156,【参考】数式用!$B$4:$AB$4,0)+1,0),"")</f>
        <v/>
      </c>
      <c r="T156" s="1462" t="s">
        <v>231</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AN216" si="11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4"/>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x14ac:dyDescent="0.2">
      <c r="A157" s="1230"/>
      <c r="B157" s="1379"/>
      <c r="C157" s="1380"/>
      <c r="D157" s="1380"/>
      <c r="E157" s="1380"/>
      <c r="F157" s="1381"/>
      <c r="G157" s="1270"/>
      <c r="H157" s="1270"/>
      <c r="I157" s="1270"/>
      <c r="J157" s="1376"/>
      <c r="K157" s="1270"/>
      <c r="L157" s="1251"/>
      <c r="M157" s="1254"/>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x14ac:dyDescent="0.15">
      <c r="A158" s="1228">
        <v>37</v>
      </c>
      <c r="B158" s="1275"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2189</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6"/>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2113</v>
      </c>
      <c r="BA158" s="1324" t="s">
        <v>2114</v>
      </c>
      <c r="BB158" s="1324" t="s">
        <v>2115</v>
      </c>
      <c r="BC158" s="1324" t="s">
        <v>2116</v>
      </c>
      <c r="BD158" s="1324" t="str">
        <f>IF(AND(P158&lt;&gt;"新加算Ⅰ",P158&lt;&gt;"新加算Ⅱ",P158&lt;&gt;"新加算Ⅲ",P158&lt;&gt;"新加算Ⅳ"),P158,IF(Q160&lt;&gt;"",Q160,""))</f>
        <v/>
      </c>
      <c r="BE158" s="1324"/>
      <c r="BF158" s="1324" t="str">
        <f t="shared" ref="BF158" si="11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x14ac:dyDescent="0.15">
      <c r="A159" s="1229"/>
      <c r="B159" s="1275"/>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8"/>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x14ac:dyDescent="0.15">
      <c r="A160" s="1243"/>
      <c r="B160" s="1275"/>
      <c r="C160" s="1264"/>
      <c r="D160" s="1264"/>
      <c r="E160" s="1264"/>
      <c r="F160" s="1265"/>
      <c r="G160" s="1269"/>
      <c r="H160" s="1269"/>
      <c r="I160" s="1269"/>
      <c r="J160" s="1375"/>
      <c r="K160" s="1269"/>
      <c r="L160" s="1250"/>
      <c r="M160" s="1377"/>
      <c r="N160" s="1374"/>
      <c r="O160" s="1371"/>
      <c r="P160" s="1393" t="s">
        <v>2196</v>
      </c>
      <c r="Q160" s="1389" t="str">
        <f>IFERROR(VLOOKUP('別紙様式2-2（４・５月分）'!AR122,【参考】数式用!$AT$5:$AV$22,3,FALSE),"")</f>
        <v/>
      </c>
      <c r="R160" s="1391" t="s">
        <v>2207</v>
      </c>
      <c r="S160" s="1397" t="str">
        <f>IFERROR(VLOOKUP(K158,【参考】数式用!$A$5:$AB$27,MATCH(Q160,【参考】数式用!$B$4:$AB$4,0)+1,0),"")</f>
        <v/>
      </c>
      <c r="T160" s="1462" t="s">
        <v>231</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si="116"/>
        <v/>
      </c>
      <c r="AO160" s="1359" t="str">
        <f>IF(AND(U160&lt;&gt;"",AO158=""),"新規に適用",IF(AND(U160&lt;&gt;"",AO158&lt;&gt;""),"継続で適用",""))</f>
        <v/>
      </c>
      <c r="AP160" s="1361"/>
      <c r="AQ160" s="1359" t="str">
        <f>IF(AND(U160&lt;&gt;"",AQ158=""),"新規に適用",IF(AND(U160&lt;&gt;"",AQ158&lt;&gt;""),"継続で適用",""))</f>
        <v/>
      </c>
      <c r="AR160" s="1347" t="str">
        <f t="shared" si="74"/>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x14ac:dyDescent="0.2">
      <c r="A161" s="1230"/>
      <c r="B161" s="1379"/>
      <c r="C161" s="1380"/>
      <c r="D161" s="1380"/>
      <c r="E161" s="1380"/>
      <c r="F161" s="1381"/>
      <c r="G161" s="1270"/>
      <c r="H161" s="1270"/>
      <c r="I161" s="1270"/>
      <c r="J161" s="1376"/>
      <c r="K161" s="1270"/>
      <c r="L161" s="1251"/>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x14ac:dyDescent="0.15">
      <c r="A162" s="1244">
        <v>38</v>
      </c>
      <c r="B162" s="1274"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2189</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6"/>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2113</v>
      </c>
      <c r="BA162" s="1324" t="s">
        <v>2114</v>
      </c>
      <c r="BB162" s="1324" t="s">
        <v>2115</v>
      </c>
      <c r="BC162" s="1324" t="s">
        <v>2116</v>
      </c>
      <c r="BD162" s="1324" t="str">
        <f>IF(AND(P162&lt;&gt;"新加算Ⅰ",P162&lt;&gt;"新加算Ⅱ",P162&lt;&gt;"新加算Ⅲ",P162&lt;&gt;"新加算Ⅳ"),P162,IF(Q164&lt;&gt;"",Q164,""))</f>
        <v/>
      </c>
      <c r="BE162" s="1324"/>
      <c r="BF162" s="1324" t="str">
        <f t="shared" ref="BF162" si="121">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x14ac:dyDescent="0.15">
      <c r="A163" s="1229"/>
      <c r="B163" s="1275"/>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8"/>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x14ac:dyDescent="0.15">
      <c r="A164" s="1243"/>
      <c r="B164" s="1275"/>
      <c r="C164" s="1264"/>
      <c r="D164" s="1264"/>
      <c r="E164" s="1264"/>
      <c r="F164" s="1265"/>
      <c r="G164" s="1269"/>
      <c r="H164" s="1269"/>
      <c r="I164" s="1269"/>
      <c r="J164" s="1375"/>
      <c r="K164" s="1269"/>
      <c r="L164" s="1250"/>
      <c r="M164" s="1253"/>
      <c r="N164" s="1374"/>
      <c r="O164" s="1371"/>
      <c r="P164" s="1393" t="s">
        <v>2196</v>
      </c>
      <c r="Q164" s="1389" t="str">
        <f>IFERROR(VLOOKUP('別紙様式2-2（４・５月分）'!AR125,【参考】数式用!$AT$5:$AV$22,3,FALSE),"")</f>
        <v/>
      </c>
      <c r="R164" s="1391" t="s">
        <v>2207</v>
      </c>
      <c r="S164" s="1399" t="str">
        <f>IFERROR(VLOOKUP(K162,【参考】数式用!$A$5:$AB$27,MATCH(Q164,【参考】数式用!$B$4:$AB$4,0)+1,0),"")</f>
        <v/>
      </c>
      <c r="T164" s="1462" t="s">
        <v>231</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22">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si="116"/>
        <v/>
      </c>
      <c r="AO164" s="1359" t="str">
        <f>IF(AND(U164&lt;&gt;"",AO162=""),"新規に適用",IF(AND(U164&lt;&gt;"",AO162&lt;&gt;""),"継続で適用",""))</f>
        <v/>
      </c>
      <c r="AP164" s="1361"/>
      <c r="AQ164" s="1359" t="str">
        <f>IF(AND(U164&lt;&gt;"",AQ162=""),"新規に適用",IF(AND(U164&lt;&gt;"",AQ162&lt;&gt;""),"継続で適用",""))</f>
        <v/>
      </c>
      <c r="AR164" s="1347" t="str">
        <f t="shared" si="74"/>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x14ac:dyDescent="0.2">
      <c r="A165" s="1230"/>
      <c r="B165" s="1379"/>
      <c r="C165" s="1380"/>
      <c r="D165" s="1380"/>
      <c r="E165" s="1380"/>
      <c r="F165" s="1381"/>
      <c r="G165" s="1270"/>
      <c r="H165" s="1270"/>
      <c r="I165" s="1270"/>
      <c r="J165" s="1376"/>
      <c r="K165" s="1270"/>
      <c r="L165" s="1251"/>
      <c r="M165" s="1254"/>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x14ac:dyDescent="0.15">
      <c r="A166" s="1228">
        <v>39</v>
      </c>
      <c r="B166" s="1275"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2189</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6"/>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2113</v>
      </c>
      <c r="BA166" s="1324" t="s">
        <v>2114</v>
      </c>
      <c r="BB166" s="1324" t="s">
        <v>2115</v>
      </c>
      <c r="BC166" s="1324" t="s">
        <v>2116</v>
      </c>
      <c r="BD166" s="1324" t="str">
        <f>IF(AND(P166&lt;&gt;"新加算Ⅰ",P166&lt;&gt;"新加算Ⅱ",P166&lt;&gt;"新加算Ⅲ",P166&lt;&gt;"新加算Ⅳ"),P166,IF(Q168&lt;&gt;"",Q168,""))</f>
        <v/>
      </c>
      <c r="BE166" s="1324"/>
      <c r="BF166" s="1324" t="str">
        <f t="shared" ref="BF166" si="124">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x14ac:dyDescent="0.15">
      <c r="A167" s="1229"/>
      <c r="B167" s="1275"/>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8"/>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x14ac:dyDescent="0.15">
      <c r="A168" s="1243"/>
      <c r="B168" s="1275"/>
      <c r="C168" s="1264"/>
      <c r="D168" s="1264"/>
      <c r="E168" s="1264"/>
      <c r="F168" s="1265"/>
      <c r="G168" s="1269"/>
      <c r="H168" s="1269"/>
      <c r="I168" s="1269"/>
      <c r="J168" s="1375"/>
      <c r="K168" s="1269"/>
      <c r="L168" s="1250"/>
      <c r="M168" s="1377"/>
      <c r="N168" s="1374"/>
      <c r="O168" s="1371"/>
      <c r="P168" s="1393" t="s">
        <v>2196</v>
      </c>
      <c r="Q168" s="1389" t="str">
        <f>IFERROR(VLOOKUP('別紙様式2-2（４・５月分）'!AR128,【参考】数式用!$AT$5:$AV$22,3,FALSE),"")</f>
        <v/>
      </c>
      <c r="R168" s="1391" t="s">
        <v>2207</v>
      </c>
      <c r="S168" s="1397" t="str">
        <f>IFERROR(VLOOKUP(K166,【参考】数式用!$A$5:$AB$27,MATCH(Q168,【参考】数式用!$B$4:$AB$4,0)+1,0),"")</f>
        <v/>
      </c>
      <c r="T168" s="1462" t="s">
        <v>231</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5">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si="116"/>
        <v/>
      </c>
      <c r="AO168" s="1359" t="str">
        <f>IF(AND(U168&lt;&gt;"",AO166=""),"新規に適用",IF(AND(U168&lt;&gt;"",AO166&lt;&gt;""),"継続で適用",""))</f>
        <v/>
      </c>
      <c r="AP168" s="1361"/>
      <c r="AQ168" s="1359" t="str">
        <f>IF(AND(U168&lt;&gt;"",AQ166=""),"新規に適用",IF(AND(U168&lt;&gt;"",AQ166&lt;&gt;""),"継続で適用",""))</f>
        <v/>
      </c>
      <c r="AR168" s="1347"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x14ac:dyDescent="0.2">
      <c r="A169" s="1230"/>
      <c r="B169" s="1379"/>
      <c r="C169" s="1380"/>
      <c r="D169" s="1380"/>
      <c r="E169" s="1380"/>
      <c r="F169" s="1381"/>
      <c r="G169" s="1270"/>
      <c r="H169" s="1270"/>
      <c r="I169" s="1270"/>
      <c r="J169" s="1376"/>
      <c r="K169" s="1270"/>
      <c r="L169" s="1251"/>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x14ac:dyDescent="0.15">
      <c r="A170" s="1244">
        <v>40</v>
      </c>
      <c r="B170" s="1275"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2189</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6"/>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2113</v>
      </c>
      <c r="BA170" s="1324" t="s">
        <v>2114</v>
      </c>
      <c r="BB170" s="1324" t="s">
        <v>2115</v>
      </c>
      <c r="BC170" s="1324" t="s">
        <v>2116</v>
      </c>
      <c r="BD170" s="1324" t="str">
        <f>IF(AND(P170&lt;&gt;"新加算Ⅰ",P170&lt;&gt;"新加算Ⅱ",P170&lt;&gt;"新加算Ⅲ",P170&lt;&gt;"新加算Ⅳ"),P170,IF(Q172&lt;&gt;"",Q172,""))</f>
        <v/>
      </c>
      <c r="BE170" s="1324"/>
      <c r="BF170" s="1324" t="str">
        <f t="shared" ref="BF170" si="128">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x14ac:dyDescent="0.15">
      <c r="A171" s="1229"/>
      <c r="B171" s="1275"/>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8"/>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x14ac:dyDescent="0.15">
      <c r="A172" s="1243"/>
      <c r="B172" s="1275"/>
      <c r="C172" s="1264"/>
      <c r="D172" s="1264"/>
      <c r="E172" s="1264"/>
      <c r="F172" s="1265"/>
      <c r="G172" s="1269"/>
      <c r="H172" s="1269"/>
      <c r="I172" s="1269"/>
      <c r="J172" s="1375"/>
      <c r="K172" s="1269"/>
      <c r="L172" s="1250"/>
      <c r="M172" s="1377"/>
      <c r="N172" s="1374"/>
      <c r="O172" s="1371"/>
      <c r="P172" s="1393" t="s">
        <v>2196</v>
      </c>
      <c r="Q172" s="1389" t="str">
        <f>IFERROR(VLOOKUP('別紙様式2-2（４・５月分）'!AR131,【参考】数式用!$AT$5:$AV$22,3,FALSE),"")</f>
        <v/>
      </c>
      <c r="R172" s="1391" t="s">
        <v>2207</v>
      </c>
      <c r="S172" s="1397" t="str">
        <f>IFERROR(VLOOKUP(K170,【参考】数式用!$A$5:$AB$27,MATCH(Q172,【参考】数式用!$B$4:$AB$4,0)+1,0),"")</f>
        <v/>
      </c>
      <c r="T172" s="1462" t="s">
        <v>231</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9">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si="116"/>
        <v/>
      </c>
      <c r="AO172" s="1359" t="str">
        <f>IF(AND(U172&lt;&gt;"",AO170=""),"新規に適用",IF(AND(U172&lt;&gt;"",AO170&lt;&gt;""),"継続で適用",""))</f>
        <v/>
      </c>
      <c r="AP172" s="1361"/>
      <c r="AQ172" s="1359" t="str">
        <f>IF(AND(U172&lt;&gt;"",AQ170=""),"新規に適用",IF(AND(U172&lt;&gt;"",AQ170&lt;&gt;""),"継続で適用",""))</f>
        <v/>
      </c>
      <c r="AR172" s="1347" t="str">
        <f t="shared" si="126"/>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x14ac:dyDescent="0.2">
      <c r="A173" s="1230"/>
      <c r="B173" s="1379"/>
      <c r="C173" s="1380"/>
      <c r="D173" s="1380"/>
      <c r="E173" s="1380"/>
      <c r="F173" s="1381"/>
      <c r="G173" s="1270"/>
      <c r="H173" s="1270"/>
      <c r="I173" s="1270"/>
      <c r="J173" s="1376"/>
      <c r="K173" s="1270"/>
      <c r="L173" s="1251"/>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x14ac:dyDescent="0.15">
      <c r="A174" s="1228">
        <v>41</v>
      </c>
      <c r="B174" s="1274"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2189</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6"/>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2113</v>
      </c>
      <c r="BA174" s="1324" t="s">
        <v>2114</v>
      </c>
      <c r="BB174" s="1324" t="s">
        <v>2115</v>
      </c>
      <c r="BC174" s="1324" t="s">
        <v>2116</v>
      </c>
      <c r="BD174" s="1324" t="str">
        <f>IF(AND(P174&lt;&gt;"新加算Ⅰ",P174&lt;&gt;"新加算Ⅱ",P174&lt;&gt;"新加算Ⅲ",P174&lt;&gt;"新加算Ⅳ"),P174,IF(Q176&lt;&gt;"",Q176,""))</f>
        <v/>
      </c>
      <c r="BE174" s="1324"/>
      <c r="BF174" s="1324" t="str">
        <f t="shared" ref="BF174" si="131">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x14ac:dyDescent="0.15">
      <c r="A175" s="1229"/>
      <c r="B175" s="1275"/>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8"/>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x14ac:dyDescent="0.15">
      <c r="A176" s="1243"/>
      <c r="B176" s="1275"/>
      <c r="C176" s="1264"/>
      <c r="D176" s="1264"/>
      <c r="E176" s="1264"/>
      <c r="F176" s="1265"/>
      <c r="G176" s="1269"/>
      <c r="H176" s="1269"/>
      <c r="I176" s="1269"/>
      <c r="J176" s="1375"/>
      <c r="K176" s="1269"/>
      <c r="L176" s="1250"/>
      <c r="M176" s="1253"/>
      <c r="N176" s="1374"/>
      <c r="O176" s="1371"/>
      <c r="P176" s="1393" t="s">
        <v>2196</v>
      </c>
      <c r="Q176" s="1389" t="str">
        <f>IFERROR(VLOOKUP('別紙様式2-2（４・５月分）'!AR134,【参考】数式用!$AT$5:$AV$22,3,FALSE),"")</f>
        <v/>
      </c>
      <c r="R176" s="1391" t="s">
        <v>2207</v>
      </c>
      <c r="S176" s="1399" t="str">
        <f>IFERROR(VLOOKUP(K174,【参考】数式用!$A$5:$AB$27,MATCH(Q176,【参考】数式用!$B$4:$AB$4,0)+1,0),"")</f>
        <v/>
      </c>
      <c r="T176" s="1462" t="s">
        <v>231</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32">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si="116"/>
        <v/>
      </c>
      <c r="AO176" s="1359" t="str">
        <f>IF(AND(U176&lt;&gt;"",AO174=""),"新規に適用",IF(AND(U176&lt;&gt;"",AO174&lt;&gt;""),"継続で適用",""))</f>
        <v/>
      </c>
      <c r="AP176" s="1361"/>
      <c r="AQ176" s="1359" t="str">
        <f>IF(AND(U176&lt;&gt;"",AQ174=""),"新規に適用",IF(AND(U176&lt;&gt;"",AQ174&lt;&gt;""),"継続で適用",""))</f>
        <v/>
      </c>
      <c r="AR176" s="1347" t="str">
        <f t="shared" si="126"/>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x14ac:dyDescent="0.2">
      <c r="A177" s="1230"/>
      <c r="B177" s="1379"/>
      <c r="C177" s="1380"/>
      <c r="D177" s="1380"/>
      <c r="E177" s="1380"/>
      <c r="F177" s="1381"/>
      <c r="G177" s="1270"/>
      <c r="H177" s="1270"/>
      <c r="I177" s="1270"/>
      <c r="J177" s="1376"/>
      <c r="K177" s="1270"/>
      <c r="L177" s="1251"/>
      <c r="M177" s="1254"/>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x14ac:dyDescent="0.15">
      <c r="A178" s="1244">
        <v>42</v>
      </c>
      <c r="B178" s="1275"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2189</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6"/>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2113</v>
      </c>
      <c r="BA178" s="1324" t="s">
        <v>2114</v>
      </c>
      <c r="BB178" s="1324" t="s">
        <v>2115</v>
      </c>
      <c r="BC178" s="1324" t="s">
        <v>2116</v>
      </c>
      <c r="BD178" s="1324" t="str">
        <f>IF(AND(P178&lt;&gt;"新加算Ⅰ",P178&lt;&gt;"新加算Ⅱ",P178&lt;&gt;"新加算Ⅲ",P178&lt;&gt;"新加算Ⅳ"),P178,IF(Q180&lt;&gt;"",Q180,""))</f>
        <v/>
      </c>
      <c r="BE178" s="1324"/>
      <c r="BF178" s="1324" t="str">
        <f t="shared" ref="BF178" si="134">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x14ac:dyDescent="0.15">
      <c r="A179" s="1229"/>
      <c r="B179" s="1275"/>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8"/>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x14ac:dyDescent="0.15">
      <c r="A180" s="1243"/>
      <c r="B180" s="1275"/>
      <c r="C180" s="1264"/>
      <c r="D180" s="1264"/>
      <c r="E180" s="1264"/>
      <c r="F180" s="1265"/>
      <c r="G180" s="1269"/>
      <c r="H180" s="1269"/>
      <c r="I180" s="1269"/>
      <c r="J180" s="1375"/>
      <c r="K180" s="1269"/>
      <c r="L180" s="1250"/>
      <c r="M180" s="1377"/>
      <c r="N180" s="1374"/>
      <c r="O180" s="1371"/>
      <c r="P180" s="1393" t="s">
        <v>2196</v>
      </c>
      <c r="Q180" s="1389" t="str">
        <f>IFERROR(VLOOKUP('別紙様式2-2（４・５月分）'!AR137,【参考】数式用!$AT$5:$AV$22,3,FALSE),"")</f>
        <v/>
      </c>
      <c r="R180" s="1391" t="s">
        <v>2207</v>
      </c>
      <c r="S180" s="1397" t="str">
        <f>IFERROR(VLOOKUP(K178,【参考】数式用!$A$5:$AB$27,MATCH(Q180,【参考】数式用!$B$4:$AB$4,0)+1,0),"")</f>
        <v/>
      </c>
      <c r="T180" s="1462" t="s">
        <v>231</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5">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si="116"/>
        <v/>
      </c>
      <c r="AO180" s="1359" t="str">
        <f>IF(AND(U180&lt;&gt;"",AO178=""),"新規に適用",IF(AND(U180&lt;&gt;"",AO178&lt;&gt;""),"継続で適用",""))</f>
        <v/>
      </c>
      <c r="AP180" s="1361"/>
      <c r="AQ180" s="1359" t="str">
        <f>IF(AND(U180&lt;&gt;"",AQ178=""),"新規に適用",IF(AND(U180&lt;&gt;"",AQ178&lt;&gt;""),"継続で適用",""))</f>
        <v/>
      </c>
      <c r="AR180" s="1347" t="str">
        <f t="shared" si="126"/>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x14ac:dyDescent="0.2">
      <c r="A181" s="1230"/>
      <c r="B181" s="1379"/>
      <c r="C181" s="1380"/>
      <c r="D181" s="1380"/>
      <c r="E181" s="1380"/>
      <c r="F181" s="1381"/>
      <c r="G181" s="1270"/>
      <c r="H181" s="1270"/>
      <c r="I181" s="1270"/>
      <c r="J181" s="1376"/>
      <c r="K181" s="1270"/>
      <c r="L181" s="1251"/>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x14ac:dyDescent="0.15">
      <c r="A182" s="1228">
        <v>43</v>
      </c>
      <c r="B182" s="1274"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2189</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6"/>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2113</v>
      </c>
      <c r="BA182" s="1324" t="s">
        <v>2114</v>
      </c>
      <c r="BB182" s="1324" t="s">
        <v>2115</v>
      </c>
      <c r="BC182" s="1324" t="s">
        <v>2116</v>
      </c>
      <c r="BD182" s="1324" t="str">
        <f>IF(AND(P182&lt;&gt;"新加算Ⅰ",P182&lt;&gt;"新加算Ⅱ",P182&lt;&gt;"新加算Ⅲ",P182&lt;&gt;"新加算Ⅳ"),P182,IF(Q184&lt;&gt;"",Q184,""))</f>
        <v/>
      </c>
      <c r="BE182" s="1324"/>
      <c r="BF182" s="1324" t="str">
        <f t="shared" ref="BF182" si="137">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x14ac:dyDescent="0.15">
      <c r="A183" s="1229"/>
      <c r="B183" s="1275"/>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8"/>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x14ac:dyDescent="0.15">
      <c r="A184" s="1243"/>
      <c r="B184" s="1275"/>
      <c r="C184" s="1264"/>
      <c r="D184" s="1264"/>
      <c r="E184" s="1264"/>
      <c r="F184" s="1265"/>
      <c r="G184" s="1269"/>
      <c r="H184" s="1269"/>
      <c r="I184" s="1269"/>
      <c r="J184" s="1375"/>
      <c r="K184" s="1269"/>
      <c r="L184" s="1250"/>
      <c r="M184" s="1253"/>
      <c r="N184" s="1374"/>
      <c r="O184" s="1371"/>
      <c r="P184" s="1393" t="s">
        <v>2196</v>
      </c>
      <c r="Q184" s="1389" t="str">
        <f>IFERROR(VLOOKUP('別紙様式2-2（４・５月分）'!AR140,【参考】数式用!$AT$5:$AV$22,3,FALSE),"")</f>
        <v/>
      </c>
      <c r="R184" s="1391" t="s">
        <v>2207</v>
      </c>
      <c r="S184" s="1399" t="str">
        <f>IFERROR(VLOOKUP(K182,【参考】数式用!$A$5:$AB$27,MATCH(Q184,【参考】数式用!$B$4:$AB$4,0)+1,0),"")</f>
        <v/>
      </c>
      <c r="T184" s="1462" t="s">
        <v>231</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8">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si="116"/>
        <v/>
      </c>
      <c r="AO184" s="1359" t="str">
        <f>IF(AND(U184&lt;&gt;"",AO182=""),"新規に適用",IF(AND(U184&lt;&gt;"",AO182&lt;&gt;""),"継続で適用",""))</f>
        <v/>
      </c>
      <c r="AP184" s="1361"/>
      <c r="AQ184" s="1359" t="str">
        <f>IF(AND(U184&lt;&gt;"",AQ182=""),"新規に適用",IF(AND(U184&lt;&gt;"",AQ182&lt;&gt;""),"継続で適用",""))</f>
        <v/>
      </c>
      <c r="AR184" s="1347" t="str">
        <f t="shared" si="126"/>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x14ac:dyDescent="0.2">
      <c r="A185" s="1230"/>
      <c r="B185" s="1379"/>
      <c r="C185" s="1380"/>
      <c r="D185" s="1380"/>
      <c r="E185" s="1380"/>
      <c r="F185" s="1381"/>
      <c r="G185" s="1270"/>
      <c r="H185" s="1270"/>
      <c r="I185" s="1270"/>
      <c r="J185" s="1376"/>
      <c r="K185" s="1270"/>
      <c r="L185" s="1251"/>
      <c r="M185" s="1254"/>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x14ac:dyDescent="0.15">
      <c r="A186" s="1244">
        <v>44</v>
      </c>
      <c r="B186" s="1275"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2189</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6"/>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2113</v>
      </c>
      <c r="BA186" s="1324" t="s">
        <v>2114</v>
      </c>
      <c r="BB186" s="1324" t="s">
        <v>2115</v>
      </c>
      <c r="BC186" s="1324" t="s">
        <v>2116</v>
      </c>
      <c r="BD186" s="1324" t="str">
        <f>IF(AND(P186&lt;&gt;"新加算Ⅰ",P186&lt;&gt;"新加算Ⅱ",P186&lt;&gt;"新加算Ⅲ",P186&lt;&gt;"新加算Ⅳ"),P186,IF(Q188&lt;&gt;"",Q188,""))</f>
        <v/>
      </c>
      <c r="BE186" s="1324"/>
      <c r="BF186" s="1324" t="str">
        <f t="shared" ref="BF186" si="140">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x14ac:dyDescent="0.15">
      <c r="A187" s="1229"/>
      <c r="B187" s="1275"/>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8"/>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x14ac:dyDescent="0.15">
      <c r="A188" s="1243"/>
      <c r="B188" s="1275"/>
      <c r="C188" s="1264"/>
      <c r="D188" s="1264"/>
      <c r="E188" s="1264"/>
      <c r="F188" s="1265"/>
      <c r="G188" s="1269"/>
      <c r="H188" s="1269"/>
      <c r="I188" s="1269"/>
      <c r="J188" s="1375"/>
      <c r="K188" s="1269"/>
      <c r="L188" s="1250"/>
      <c r="M188" s="1377"/>
      <c r="N188" s="1374"/>
      <c r="O188" s="1371"/>
      <c r="P188" s="1393" t="s">
        <v>2196</v>
      </c>
      <c r="Q188" s="1389" t="str">
        <f>IFERROR(VLOOKUP('別紙様式2-2（４・５月分）'!AR143,【参考】数式用!$AT$5:$AV$22,3,FALSE),"")</f>
        <v/>
      </c>
      <c r="R188" s="1391" t="s">
        <v>2207</v>
      </c>
      <c r="S188" s="1397" t="str">
        <f>IFERROR(VLOOKUP(K186,【参考】数式用!$A$5:$AB$27,MATCH(Q188,【参考】数式用!$B$4:$AB$4,0)+1,0),"")</f>
        <v/>
      </c>
      <c r="T188" s="1462" t="s">
        <v>231</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41">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si="116"/>
        <v/>
      </c>
      <c r="AO188" s="1359" t="str">
        <f>IF(AND(U188&lt;&gt;"",AO186=""),"新規に適用",IF(AND(U188&lt;&gt;"",AO186&lt;&gt;""),"継続で適用",""))</f>
        <v/>
      </c>
      <c r="AP188" s="1361"/>
      <c r="AQ188" s="1359" t="str">
        <f>IF(AND(U188&lt;&gt;"",AQ186=""),"新規に適用",IF(AND(U188&lt;&gt;"",AQ186&lt;&gt;""),"継続で適用",""))</f>
        <v/>
      </c>
      <c r="AR188" s="1347" t="str">
        <f t="shared" si="126"/>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x14ac:dyDescent="0.2">
      <c r="A189" s="1230"/>
      <c r="B189" s="1379"/>
      <c r="C189" s="1380"/>
      <c r="D189" s="1380"/>
      <c r="E189" s="1380"/>
      <c r="F189" s="1381"/>
      <c r="G189" s="1270"/>
      <c r="H189" s="1270"/>
      <c r="I189" s="1270"/>
      <c r="J189" s="1376"/>
      <c r="K189" s="1270"/>
      <c r="L189" s="1251"/>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x14ac:dyDescent="0.15">
      <c r="A190" s="1228">
        <v>45</v>
      </c>
      <c r="B190" s="1274"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2189</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6"/>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2113</v>
      </c>
      <c r="BA190" s="1324" t="s">
        <v>2114</v>
      </c>
      <c r="BB190" s="1324" t="s">
        <v>2115</v>
      </c>
      <c r="BC190" s="1324" t="s">
        <v>2116</v>
      </c>
      <c r="BD190" s="1324" t="str">
        <f>IF(AND(P190&lt;&gt;"新加算Ⅰ",P190&lt;&gt;"新加算Ⅱ",P190&lt;&gt;"新加算Ⅲ",P190&lt;&gt;"新加算Ⅳ"),P190,IF(Q192&lt;&gt;"",Q192,""))</f>
        <v/>
      </c>
      <c r="BE190" s="1324"/>
      <c r="BF190" s="1324" t="str">
        <f t="shared" ref="BF190" si="143">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x14ac:dyDescent="0.15">
      <c r="A191" s="1229"/>
      <c r="B191" s="1275"/>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8"/>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x14ac:dyDescent="0.15">
      <c r="A192" s="1243"/>
      <c r="B192" s="1275"/>
      <c r="C192" s="1264"/>
      <c r="D192" s="1264"/>
      <c r="E192" s="1264"/>
      <c r="F192" s="1265"/>
      <c r="G192" s="1269"/>
      <c r="H192" s="1269"/>
      <c r="I192" s="1269"/>
      <c r="J192" s="1375"/>
      <c r="K192" s="1269"/>
      <c r="L192" s="1250"/>
      <c r="M192" s="1253"/>
      <c r="N192" s="1374"/>
      <c r="O192" s="1371"/>
      <c r="P192" s="1393" t="s">
        <v>2196</v>
      </c>
      <c r="Q192" s="1389" t="str">
        <f>IFERROR(VLOOKUP('別紙様式2-2（４・５月分）'!AR146,【参考】数式用!$AT$5:$AV$22,3,FALSE),"")</f>
        <v/>
      </c>
      <c r="R192" s="1391" t="s">
        <v>2207</v>
      </c>
      <c r="S192" s="1399" t="str">
        <f>IFERROR(VLOOKUP(K190,【参考】数式用!$A$5:$AB$27,MATCH(Q192,【参考】数式用!$B$4:$AB$4,0)+1,0),"")</f>
        <v/>
      </c>
      <c r="T192" s="1462" t="s">
        <v>231</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44">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si="116"/>
        <v/>
      </c>
      <c r="AO192" s="1359" t="str">
        <f>IF(AND(U192&lt;&gt;"",AO190=""),"新規に適用",IF(AND(U192&lt;&gt;"",AO190&lt;&gt;""),"継続で適用",""))</f>
        <v/>
      </c>
      <c r="AP192" s="1361"/>
      <c r="AQ192" s="1359" t="str">
        <f>IF(AND(U192&lt;&gt;"",AQ190=""),"新規に適用",IF(AND(U192&lt;&gt;"",AQ190&lt;&gt;""),"継続で適用",""))</f>
        <v/>
      </c>
      <c r="AR192" s="1347" t="str">
        <f t="shared" si="126"/>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x14ac:dyDescent="0.2">
      <c r="A193" s="1230"/>
      <c r="B193" s="1379"/>
      <c r="C193" s="1380"/>
      <c r="D193" s="1380"/>
      <c r="E193" s="1380"/>
      <c r="F193" s="1381"/>
      <c r="G193" s="1270"/>
      <c r="H193" s="1270"/>
      <c r="I193" s="1270"/>
      <c r="J193" s="1376"/>
      <c r="K193" s="1270"/>
      <c r="L193" s="1251"/>
      <c r="M193" s="1254"/>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x14ac:dyDescent="0.15">
      <c r="A194" s="1244">
        <v>46</v>
      </c>
      <c r="B194" s="1275"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2189</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6"/>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2113</v>
      </c>
      <c r="BA194" s="1324" t="s">
        <v>2114</v>
      </c>
      <c r="BB194" s="1324" t="s">
        <v>2115</v>
      </c>
      <c r="BC194" s="1324" t="s">
        <v>2116</v>
      </c>
      <c r="BD194" s="1324" t="str">
        <f>IF(AND(P194&lt;&gt;"新加算Ⅰ",P194&lt;&gt;"新加算Ⅱ",P194&lt;&gt;"新加算Ⅲ",P194&lt;&gt;"新加算Ⅳ"),P194,IF(Q196&lt;&gt;"",Q196,""))</f>
        <v/>
      </c>
      <c r="BE194" s="1324"/>
      <c r="BF194" s="1324" t="str">
        <f t="shared" ref="BF194" si="146">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x14ac:dyDescent="0.15">
      <c r="A195" s="1229"/>
      <c r="B195" s="1275"/>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8"/>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x14ac:dyDescent="0.15">
      <c r="A196" s="1243"/>
      <c r="B196" s="1275"/>
      <c r="C196" s="1264"/>
      <c r="D196" s="1264"/>
      <c r="E196" s="1264"/>
      <c r="F196" s="1265"/>
      <c r="G196" s="1269"/>
      <c r="H196" s="1269"/>
      <c r="I196" s="1269"/>
      <c r="J196" s="1375"/>
      <c r="K196" s="1269"/>
      <c r="L196" s="1250"/>
      <c r="M196" s="1377"/>
      <c r="N196" s="1374"/>
      <c r="O196" s="1371"/>
      <c r="P196" s="1393" t="s">
        <v>2196</v>
      </c>
      <c r="Q196" s="1389" t="str">
        <f>IFERROR(VLOOKUP('別紙様式2-2（４・５月分）'!AR149,【参考】数式用!$AT$5:$AV$22,3,FALSE),"")</f>
        <v/>
      </c>
      <c r="R196" s="1391" t="s">
        <v>2207</v>
      </c>
      <c r="S196" s="1397" t="str">
        <f>IFERROR(VLOOKUP(K194,【参考】数式用!$A$5:$AB$27,MATCH(Q196,【参考】数式用!$B$4:$AB$4,0)+1,0),"")</f>
        <v/>
      </c>
      <c r="T196" s="1462" t="s">
        <v>231</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7">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si="116"/>
        <v/>
      </c>
      <c r="AO196" s="1359" t="str">
        <f>IF(AND(U196&lt;&gt;"",AO194=""),"新規に適用",IF(AND(U196&lt;&gt;"",AO194&lt;&gt;""),"継続で適用",""))</f>
        <v/>
      </c>
      <c r="AP196" s="1361"/>
      <c r="AQ196" s="1359" t="str">
        <f>IF(AND(U196&lt;&gt;"",AQ194=""),"新規に適用",IF(AND(U196&lt;&gt;"",AQ194&lt;&gt;""),"継続で適用",""))</f>
        <v/>
      </c>
      <c r="AR196" s="1347" t="str">
        <f t="shared" si="126"/>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x14ac:dyDescent="0.2">
      <c r="A197" s="1230"/>
      <c r="B197" s="1379"/>
      <c r="C197" s="1380"/>
      <c r="D197" s="1380"/>
      <c r="E197" s="1380"/>
      <c r="F197" s="1381"/>
      <c r="G197" s="1270"/>
      <c r="H197" s="1270"/>
      <c r="I197" s="1270"/>
      <c r="J197" s="1376"/>
      <c r="K197" s="1270"/>
      <c r="L197" s="1251"/>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x14ac:dyDescent="0.15">
      <c r="A198" s="1228">
        <v>47</v>
      </c>
      <c r="B198" s="1274"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2189</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6"/>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2113</v>
      </c>
      <c r="BA198" s="1324" t="s">
        <v>2114</v>
      </c>
      <c r="BB198" s="1324" t="s">
        <v>2115</v>
      </c>
      <c r="BC198" s="1324" t="s">
        <v>2116</v>
      </c>
      <c r="BD198" s="1324" t="str">
        <f>IF(AND(P198&lt;&gt;"新加算Ⅰ",P198&lt;&gt;"新加算Ⅱ",P198&lt;&gt;"新加算Ⅲ",P198&lt;&gt;"新加算Ⅳ"),P198,IF(Q200&lt;&gt;"",Q200,""))</f>
        <v/>
      </c>
      <c r="BE198" s="1324"/>
      <c r="BF198" s="1324" t="str">
        <f t="shared" ref="BF198" si="14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x14ac:dyDescent="0.15">
      <c r="A199" s="1229"/>
      <c r="B199" s="1275"/>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8"/>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x14ac:dyDescent="0.15">
      <c r="A200" s="1243"/>
      <c r="B200" s="1275"/>
      <c r="C200" s="1264"/>
      <c r="D200" s="1264"/>
      <c r="E200" s="1264"/>
      <c r="F200" s="1265"/>
      <c r="G200" s="1269"/>
      <c r="H200" s="1269"/>
      <c r="I200" s="1269"/>
      <c r="J200" s="1375"/>
      <c r="K200" s="1269"/>
      <c r="L200" s="1250"/>
      <c r="M200" s="1253"/>
      <c r="N200" s="1374"/>
      <c r="O200" s="1371"/>
      <c r="P200" s="1393" t="s">
        <v>2196</v>
      </c>
      <c r="Q200" s="1389" t="str">
        <f>IFERROR(VLOOKUP('別紙様式2-2（４・５月分）'!AR152,【参考】数式用!$AT$5:$AV$22,3,FALSE),"")</f>
        <v/>
      </c>
      <c r="R200" s="1391" t="s">
        <v>2207</v>
      </c>
      <c r="S200" s="1399" t="str">
        <f>IFERROR(VLOOKUP(K198,【参考】数式用!$A$5:$AB$27,MATCH(Q200,【参考】数式用!$B$4:$AB$4,0)+1,0),"")</f>
        <v/>
      </c>
      <c r="T200" s="1462" t="s">
        <v>231</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5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si="116"/>
        <v/>
      </c>
      <c r="AO200" s="1359" t="str">
        <f>IF(AND(U200&lt;&gt;"",AO198=""),"新規に適用",IF(AND(U200&lt;&gt;"",AO198&lt;&gt;""),"継続で適用",""))</f>
        <v/>
      </c>
      <c r="AP200" s="1361"/>
      <c r="AQ200" s="1359" t="str">
        <f>IF(AND(U200&lt;&gt;"",AQ198=""),"新規に適用",IF(AND(U200&lt;&gt;"",AQ198&lt;&gt;""),"継続で適用",""))</f>
        <v/>
      </c>
      <c r="AR200" s="1347" t="str">
        <f t="shared" si="126"/>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x14ac:dyDescent="0.2">
      <c r="A201" s="1230"/>
      <c r="B201" s="1379"/>
      <c r="C201" s="1380"/>
      <c r="D201" s="1380"/>
      <c r="E201" s="1380"/>
      <c r="F201" s="1381"/>
      <c r="G201" s="1270"/>
      <c r="H201" s="1270"/>
      <c r="I201" s="1270"/>
      <c r="J201" s="1376"/>
      <c r="K201" s="1270"/>
      <c r="L201" s="1251"/>
      <c r="M201" s="1254"/>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x14ac:dyDescent="0.15">
      <c r="A202" s="1244">
        <v>48</v>
      </c>
      <c r="B202" s="1275"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2189</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6"/>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2113</v>
      </c>
      <c r="BA202" s="1324" t="s">
        <v>2114</v>
      </c>
      <c r="BB202" s="1324" t="s">
        <v>2115</v>
      </c>
      <c r="BC202" s="1324" t="s">
        <v>2116</v>
      </c>
      <c r="BD202" s="1324" t="str">
        <f>IF(AND(P202&lt;&gt;"新加算Ⅰ",P202&lt;&gt;"新加算Ⅱ",P202&lt;&gt;"新加算Ⅲ",P202&lt;&gt;"新加算Ⅳ"),P202,IF(Q204&lt;&gt;"",Q204,""))</f>
        <v/>
      </c>
      <c r="BE202" s="1324"/>
      <c r="BF202" s="1324" t="str">
        <f t="shared" ref="BF202" si="152">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x14ac:dyDescent="0.15">
      <c r="A203" s="1229"/>
      <c r="B203" s="1275"/>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8"/>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x14ac:dyDescent="0.15">
      <c r="A204" s="1243"/>
      <c r="B204" s="1275"/>
      <c r="C204" s="1264"/>
      <c r="D204" s="1264"/>
      <c r="E204" s="1264"/>
      <c r="F204" s="1265"/>
      <c r="G204" s="1269"/>
      <c r="H204" s="1269"/>
      <c r="I204" s="1269"/>
      <c r="J204" s="1375"/>
      <c r="K204" s="1269"/>
      <c r="L204" s="1250"/>
      <c r="M204" s="1377"/>
      <c r="N204" s="1374"/>
      <c r="O204" s="1371"/>
      <c r="P204" s="1393" t="s">
        <v>2196</v>
      </c>
      <c r="Q204" s="1389" t="str">
        <f>IFERROR(VLOOKUP('別紙様式2-2（４・５月分）'!AR155,【参考】数式用!$AT$5:$AV$22,3,FALSE),"")</f>
        <v/>
      </c>
      <c r="R204" s="1391" t="s">
        <v>2207</v>
      </c>
      <c r="S204" s="1397" t="str">
        <f>IFERROR(VLOOKUP(K202,【参考】数式用!$A$5:$AB$27,MATCH(Q204,【参考】数式用!$B$4:$AB$4,0)+1,0),"")</f>
        <v/>
      </c>
      <c r="T204" s="1462" t="s">
        <v>231</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53">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si="116"/>
        <v/>
      </c>
      <c r="AO204" s="1359" t="str">
        <f>IF(AND(U204&lt;&gt;"",AO202=""),"新規に適用",IF(AND(U204&lt;&gt;"",AO202&lt;&gt;""),"継続で適用",""))</f>
        <v/>
      </c>
      <c r="AP204" s="1361"/>
      <c r="AQ204" s="1359" t="str">
        <f>IF(AND(U204&lt;&gt;"",AQ202=""),"新規に適用",IF(AND(U204&lt;&gt;"",AQ202&lt;&gt;""),"継続で適用",""))</f>
        <v/>
      </c>
      <c r="AR204" s="1347" t="str">
        <f t="shared" si="126"/>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x14ac:dyDescent="0.2">
      <c r="A205" s="1230"/>
      <c r="B205" s="1379"/>
      <c r="C205" s="1380"/>
      <c r="D205" s="1380"/>
      <c r="E205" s="1380"/>
      <c r="F205" s="1381"/>
      <c r="G205" s="1270"/>
      <c r="H205" s="1270"/>
      <c r="I205" s="1270"/>
      <c r="J205" s="1376"/>
      <c r="K205" s="1270"/>
      <c r="L205" s="1251"/>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x14ac:dyDescent="0.15">
      <c r="A206" s="1228">
        <v>49</v>
      </c>
      <c r="B206" s="1274"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2189</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6"/>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2113</v>
      </c>
      <c r="BA206" s="1324" t="s">
        <v>2114</v>
      </c>
      <c r="BB206" s="1324" t="s">
        <v>2115</v>
      </c>
      <c r="BC206" s="1324" t="s">
        <v>2116</v>
      </c>
      <c r="BD206" s="1324" t="str">
        <f>IF(AND(P206&lt;&gt;"新加算Ⅰ",P206&lt;&gt;"新加算Ⅱ",P206&lt;&gt;"新加算Ⅲ",P206&lt;&gt;"新加算Ⅳ"),P206,IF(Q208&lt;&gt;"",Q208,""))</f>
        <v/>
      </c>
      <c r="BE206" s="1324"/>
      <c r="BF206" s="1324" t="str">
        <f t="shared" ref="BF206" si="155">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x14ac:dyDescent="0.15">
      <c r="A207" s="1229"/>
      <c r="B207" s="1275"/>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8"/>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x14ac:dyDescent="0.15">
      <c r="A208" s="1243"/>
      <c r="B208" s="1275"/>
      <c r="C208" s="1264"/>
      <c r="D208" s="1264"/>
      <c r="E208" s="1264"/>
      <c r="F208" s="1265"/>
      <c r="G208" s="1269"/>
      <c r="H208" s="1269"/>
      <c r="I208" s="1269"/>
      <c r="J208" s="1375"/>
      <c r="K208" s="1269"/>
      <c r="L208" s="1250"/>
      <c r="M208" s="1253"/>
      <c r="N208" s="1374"/>
      <c r="O208" s="1371"/>
      <c r="P208" s="1393" t="s">
        <v>2196</v>
      </c>
      <c r="Q208" s="1389" t="str">
        <f>IFERROR(VLOOKUP('別紙様式2-2（４・５月分）'!AR158,【参考】数式用!$AT$5:$AV$22,3,FALSE),"")</f>
        <v/>
      </c>
      <c r="R208" s="1391" t="s">
        <v>2207</v>
      </c>
      <c r="S208" s="1399" t="str">
        <f>IFERROR(VLOOKUP(K206,【参考】数式用!$A$5:$AB$27,MATCH(Q208,【参考】数式用!$B$4:$AB$4,0)+1,0),"")</f>
        <v/>
      </c>
      <c r="T208" s="1462" t="s">
        <v>231</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6">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si="116"/>
        <v/>
      </c>
      <c r="AO208" s="1359" t="str">
        <f>IF(AND(U208&lt;&gt;"",AO206=""),"新規に適用",IF(AND(U208&lt;&gt;"",AO206&lt;&gt;""),"継続で適用",""))</f>
        <v/>
      </c>
      <c r="AP208" s="1361"/>
      <c r="AQ208" s="1359" t="str">
        <f>IF(AND(U208&lt;&gt;"",AQ206=""),"新規に適用",IF(AND(U208&lt;&gt;"",AQ206&lt;&gt;""),"継続で適用",""))</f>
        <v/>
      </c>
      <c r="AR208" s="1347" t="str">
        <f t="shared" si="126"/>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x14ac:dyDescent="0.2">
      <c r="A209" s="1230"/>
      <c r="B209" s="1379"/>
      <c r="C209" s="1380"/>
      <c r="D209" s="1380"/>
      <c r="E209" s="1380"/>
      <c r="F209" s="1381"/>
      <c r="G209" s="1270"/>
      <c r="H209" s="1270"/>
      <c r="I209" s="1270"/>
      <c r="J209" s="1376"/>
      <c r="K209" s="1270"/>
      <c r="L209" s="1251"/>
      <c r="M209" s="1254"/>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x14ac:dyDescent="0.15">
      <c r="A210" s="1244">
        <v>50</v>
      </c>
      <c r="B210" s="1275"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2189</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8">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2113</v>
      </c>
      <c r="BA210" s="1324" t="s">
        <v>2114</v>
      </c>
      <c r="BB210" s="1324" t="s">
        <v>2115</v>
      </c>
      <c r="BC210" s="1324" t="s">
        <v>2116</v>
      </c>
      <c r="BD210" s="1324" t="str">
        <f>IF(AND(P210&lt;&gt;"新加算Ⅰ",P210&lt;&gt;"新加算Ⅱ",P210&lt;&gt;"新加算Ⅲ",P210&lt;&gt;"新加算Ⅳ"),P210,IF(Q212&lt;&gt;"",Q212,""))</f>
        <v/>
      </c>
      <c r="BE210" s="1324"/>
      <c r="BF210" s="1324" t="str">
        <f t="shared" ref="BF210" si="159">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x14ac:dyDescent="0.15">
      <c r="A211" s="1229"/>
      <c r="B211" s="1275"/>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x14ac:dyDescent="0.15">
      <c r="A212" s="1243"/>
      <c r="B212" s="1275"/>
      <c r="C212" s="1264"/>
      <c r="D212" s="1264"/>
      <c r="E212" s="1264"/>
      <c r="F212" s="1265"/>
      <c r="G212" s="1269"/>
      <c r="H212" s="1269"/>
      <c r="I212" s="1269"/>
      <c r="J212" s="1375"/>
      <c r="K212" s="1269"/>
      <c r="L212" s="1250"/>
      <c r="M212" s="1377"/>
      <c r="N212" s="1374"/>
      <c r="O212" s="1371"/>
      <c r="P212" s="1393" t="s">
        <v>2196</v>
      </c>
      <c r="Q212" s="1389" t="str">
        <f>IFERROR(VLOOKUP('別紙様式2-2（４・５月分）'!AR161,【参考】数式用!$AT$5:$AV$22,3,FALSE),"")</f>
        <v/>
      </c>
      <c r="R212" s="1391" t="s">
        <v>2207</v>
      </c>
      <c r="S212" s="1397" t="str">
        <f>IFERROR(VLOOKUP(K210,【参考】数式用!$A$5:$AB$27,MATCH(Q212,【参考】数式用!$B$4:$AB$4,0)+1,0),"")</f>
        <v/>
      </c>
      <c r="T212" s="1462" t="s">
        <v>231</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61">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si="116"/>
        <v/>
      </c>
      <c r="AO212" s="1359" t="str">
        <f>IF(AND(U212&lt;&gt;"",AO210=""),"新規に適用",IF(AND(U212&lt;&gt;"",AO210&lt;&gt;""),"継続で適用",""))</f>
        <v/>
      </c>
      <c r="AP212" s="1361"/>
      <c r="AQ212" s="1359" t="str">
        <f>IF(AND(U212&lt;&gt;"",AQ210=""),"新規に適用",IF(AND(U212&lt;&gt;"",AQ210&lt;&gt;""),"継続で適用",""))</f>
        <v/>
      </c>
      <c r="AR212" s="1347" t="str">
        <f t="shared" si="126"/>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x14ac:dyDescent="0.2">
      <c r="A213" s="1230"/>
      <c r="B213" s="1379"/>
      <c r="C213" s="1380"/>
      <c r="D213" s="1380"/>
      <c r="E213" s="1380"/>
      <c r="F213" s="1381"/>
      <c r="G213" s="1270"/>
      <c r="H213" s="1270"/>
      <c r="I213" s="1270"/>
      <c r="J213" s="1376"/>
      <c r="K213" s="1270"/>
      <c r="L213" s="1251"/>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x14ac:dyDescent="0.15">
      <c r="A214" s="1228">
        <v>51</v>
      </c>
      <c r="B214" s="1274"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2189</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8"/>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2113</v>
      </c>
      <c r="BA214" s="1324" t="s">
        <v>2114</v>
      </c>
      <c r="BB214" s="1324" t="s">
        <v>2115</v>
      </c>
      <c r="BC214" s="1324" t="s">
        <v>2116</v>
      </c>
      <c r="BD214" s="1324" t="str">
        <f>IF(AND(P214&lt;&gt;"新加算Ⅰ",P214&lt;&gt;"新加算Ⅱ",P214&lt;&gt;"新加算Ⅲ",P214&lt;&gt;"新加算Ⅳ"),P214,IF(Q216&lt;&gt;"",Q216,""))</f>
        <v/>
      </c>
      <c r="BE214" s="1324"/>
      <c r="BF214" s="1324" t="str">
        <f t="shared" ref="BF214" si="163">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x14ac:dyDescent="0.15">
      <c r="A215" s="1229"/>
      <c r="B215" s="1275"/>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60"/>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x14ac:dyDescent="0.15">
      <c r="A216" s="1243"/>
      <c r="B216" s="1275"/>
      <c r="C216" s="1264"/>
      <c r="D216" s="1264"/>
      <c r="E216" s="1264"/>
      <c r="F216" s="1265"/>
      <c r="G216" s="1269"/>
      <c r="H216" s="1269"/>
      <c r="I216" s="1269"/>
      <c r="J216" s="1375"/>
      <c r="K216" s="1269"/>
      <c r="L216" s="1250"/>
      <c r="M216" s="1253"/>
      <c r="N216" s="1374"/>
      <c r="O216" s="1371"/>
      <c r="P216" s="1393" t="s">
        <v>2196</v>
      </c>
      <c r="Q216" s="1389" t="str">
        <f>IFERROR(VLOOKUP('別紙様式2-2（４・５月分）'!AR164,【参考】数式用!$AT$5:$AV$22,3,FALSE),"")</f>
        <v/>
      </c>
      <c r="R216" s="1391" t="s">
        <v>2207</v>
      </c>
      <c r="S216" s="1399" t="str">
        <f>IFERROR(VLOOKUP(K214,【参考】数式用!$A$5:$AB$27,MATCH(Q216,【参考】数式用!$B$4:$AB$4,0)+1,0),"")</f>
        <v/>
      </c>
      <c r="T216" s="1462" t="s">
        <v>231</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64">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si="116"/>
        <v/>
      </c>
      <c r="AO216" s="1359" t="str">
        <f>IF(AND(U216&lt;&gt;"",AO214=""),"新規に適用",IF(AND(U216&lt;&gt;"",AO214&lt;&gt;""),"継続で適用",""))</f>
        <v/>
      </c>
      <c r="AP216" s="1361"/>
      <c r="AQ216" s="1359" t="str">
        <f>IF(AND(U216&lt;&gt;"",AQ214=""),"新規に適用",IF(AND(U216&lt;&gt;"",AQ214&lt;&gt;""),"継続で適用",""))</f>
        <v/>
      </c>
      <c r="AR216" s="1347" t="str">
        <f t="shared" si="126"/>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x14ac:dyDescent="0.2">
      <c r="A217" s="1230"/>
      <c r="B217" s="1379"/>
      <c r="C217" s="1380"/>
      <c r="D217" s="1380"/>
      <c r="E217" s="1380"/>
      <c r="F217" s="1381"/>
      <c r="G217" s="1270"/>
      <c r="H217" s="1270"/>
      <c r="I217" s="1270"/>
      <c r="J217" s="1376"/>
      <c r="K217" s="1270"/>
      <c r="L217" s="1251"/>
      <c r="M217" s="1254"/>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x14ac:dyDescent="0.15">
      <c r="A218" s="1244">
        <v>52</v>
      </c>
      <c r="B218" s="1275"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2189</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8"/>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2113</v>
      </c>
      <c r="BA218" s="1324" t="s">
        <v>2114</v>
      </c>
      <c r="BB218" s="1324" t="s">
        <v>2115</v>
      </c>
      <c r="BC218" s="1324" t="s">
        <v>2116</v>
      </c>
      <c r="BD218" s="1324" t="str">
        <f>IF(AND(P218&lt;&gt;"新加算Ⅰ",P218&lt;&gt;"新加算Ⅱ",P218&lt;&gt;"新加算Ⅲ",P218&lt;&gt;"新加算Ⅳ"),P218,IF(Q220&lt;&gt;"",Q220,""))</f>
        <v/>
      </c>
      <c r="BE218" s="1324"/>
      <c r="BF218" s="1324" t="str">
        <f t="shared" ref="BF218" si="166">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x14ac:dyDescent="0.15">
      <c r="A219" s="1229"/>
      <c r="B219" s="1275"/>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60"/>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x14ac:dyDescent="0.15">
      <c r="A220" s="1243"/>
      <c r="B220" s="1275"/>
      <c r="C220" s="1264"/>
      <c r="D220" s="1264"/>
      <c r="E220" s="1264"/>
      <c r="F220" s="1265"/>
      <c r="G220" s="1269"/>
      <c r="H220" s="1269"/>
      <c r="I220" s="1269"/>
      <c r="J220" s="1375"/>
      <c r="K220" s="1269"/>
      <c r="L220" s="1250"/>
      <c r="M220" s="1377"/>
      <c r="N220" s="1374"/>
      <c r="O220" s="1371"/>
      <c r="P220" s="1393" t="s">
        <v>2196</v>
      </c>
      <c r="Q220" s="1389" t="str">
        <f>IFERROR(VLOOKUP('別紙様式2-2（４・５月分）'!AR167,【参考】数式用!$AT$5:$AV$22,3,FALSE),"")</f>
        <v/>
      </c>
      <c r="R220" s="1391" t="s">
        <v>2207</v>
      </c>
      <c r="S220" s="1397" t="str">
        <f>IFERROR(VLOOKUP(K218,【参考】数式用!$A$5:$AB$27,MATCH(Q220,【参考】数式用!$B$4:$AB$4,0)+1,0),"")</f>
        <v/>
      </c>
      <c r="T220" s="1462" t="s">
        <v>231</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7">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AN280" si="168">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6"/>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x14ac:dyDescent="0.2">
      <c r="A221" s="1230"/>
      <c r="B221" s="1379"/>
      <c r="C221" s="1380"/>
      <c r="D221" s="1380"/>
      <c r="E221" s="1380"/>
      <c r="F221" s="1381"/>
      <c r="G221" s="1270"/>
      <c r="H221" s="1270"/>
      <c r="I221" s="1270"/>
      <c r="J221" s="1376"/>
      <c r="K221" s="1270"/>
      <c r="L221" s="1251"/>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x14ac:dyDescent="0.15">
      <c r="A222" s="1228">
        <v>53</v>
      </c>
      <c r="B222" s="1274"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2189</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8"/>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2113</v>
      </c>
      <c r="BA222" s="1324" t="s">
        <v>2114</v>
      </c>
      <c r="BB222" s="1324" t="s">
        <v>2115</v>
      </c>
      <c r="BC222" s="1324" t="s">
        <v>2116</v>
      </c>
      <c r="BD222" s="1324" t="str">
        <f>IF(AND(P222&lt;&gt;"新加算Ⅰ",P222&lt;&gt;"新加算Ⅱ",P222&lt;&gt;"新加算Ⅲ",P222&lt;&gt;"新加算Ⅳ"),P222,IF(Q224&lt;&gt;"",Q224,""))</f>
        <v/>
      </c>
      <c r="BE222" s="1324"/>
      <c r="BF222" s="1324" t="str">
        <f t="shared" ref="BF222" si="170">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x14ac:dyDescent="0.15">
      <c r="A223" s="1229"/>
      <c r="B223" s="1275"/>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60"/>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x14ac:dyDescent="0.15">
      <c r="A224" s="1243"/>
      <c r="B224" s="1275"/>
      <c r="C224" s="1264"/>
      <c r="D224" s="1264"/>
      <c r="E224" s="1264"/>
      <c r="F224" s="1265"/>
      <c r="G224" s="1269"/>
      <c r="H224" s="1269"/>
      <c r="I224" s="1269"/>
      <c r="J224" s="1375"/>
      <c r="K224" s="1269"/>
      <c r="L224" s="1250"/>
      <c r="M224" s="1253"/>
      <c r="N224" s="1374"/>
      <c r="O224" s="1371"/>
      <c r="P224" s="1393" t="s">
        <v>2196</v>
      </c>
      <c r="Q224" s="1389" t="str">
        <f>IFERROR(VLOOKUP('別紙様式2-2（４・５月分）'!AR170,【参考】数式用!$AT$5:$AV$22,3,FALSE),"")</f>
        <v/>
      </c>
      <c r="R224" s="1391" t="s">
        <v>2207</v>
      </c>
      <c r="S224" s="1399" t="str">
        <f>IFERROR(VLOOKUP(K222,【参考】数式用!$A$5:$AB$27,MATCH(Q224,【参考】数式用!$B$4:$AB$4,0)+1,0),"")</f>
        <v/>
      </c>
      <c r="T224" s="1462" t="s">
        <v>231</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71">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si="168"/>
        <v/>
      </c>
      <c r="AO224" s="1359" t="str">
        <f>IF(AND(U224&lt;&gt;"",AO222=""),"新規に適用",IF(AND(U224&lt;&gt;"",AO222&lt;&gt;""),"継続で適用",""))</f>
        <v/>
      </c>
      <c r="AP224" s="1361"/>
      <c r="AQ224" s="1359" t="str">
        <f>IF(AND(U224&lt;&gt;"",AQ222=""),"新規に適用",IF(AND(U224&lt;&gt;"",AQ222&lt;&gt;""),"継続で適用",""))</f>
        <v/>
      </c>
      <c r="AR224" s="1347" t="str">
        <f t="shared" si="126"/>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x14ac:dyDescent="0.2">
      <c r="A225" s="1230"/>
      <c r="B225" s="1379"/>
      <c r="C225" s="1380"/>
      <c r="D225" s="1380"/>
      <c r="E225" s="1380"/>
      <c r="F225" s="1381"/>
      <c r="G225" s="1270"/>
      <c r="H225" s="1270"/>
      <c r="I225" s="1270"/>
      <c r="J225" s="1376"/>
      <c r="K225" s="1270"/>
      <c r="L225" s="1251"/>
      <c r="M225" s="1254"/>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x14ac:dyDescent="0.15">
      <c r="A226" s="1244">
        <v>54</v>
      </c>
      <c r="B226" s="1275"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2189</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8"/>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2113</v>
      </c>
      <c r="BA226" s="1324" t="s">
        <v>2114</v>
      </c>
      <c r="BB226" s="1324" t="s">
        <v>2115</v>
      </c>
      <c r="BC226" s="1324" t="s">
        <v>2116</v>
      </c>
      <c r="BD226" s="1324" t="str">
        <f>IF(AND(P226&lt;&gt;"新加算Ⅰ",P226&lt;&gt;"新加算Ⅱ",P226&lt;&gt;"新加算Ⅲ",P226&lt;&gt;"新加算Ⅳ"),P226,IF(Q228&lt;&gt;"",Q228,""))</f>
        <v/>
      </c>
      <c r="BE226" s="1324"/>
      <c r="BF226" s="1324" t="str">
        <f t="shared" ref="BF226" si="173">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x14ac:dyDescent="0.15">
      <c r="A227" s="1229"/>
      <c r="B227" s="1275"/>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60"/>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x14ac:dyDescent="0.15">
      <c r="A228" s="1243"/>
      <c r="B228" s="1275"/>
      <c r="C228" s="1264"/>
      <c r="D228" s="1264"/>
      <c r="E228" s="1264"/>
      <c r="F228" s="1265"/>
      <c r="G228" s="1269"/>
      <c r="H228" s="1269"/>
      <c r="I228" s="1269"/>
      <c r="J228" s="1375"/>
      <c r="K228" s="1269"/>
      <c r="L228" s="1250"/>
      <c r="M228" s="1377"/>
      <c r="N228" s="1374"/>
      <c r="O228" s="1371"/>
      <c r="P228" s="1393" t="s">
        <v>2196</v>
      </c>
      <c r="Q228" s="1389" t="str">
        <f>IFERROR(VLOOKUP('別紙様式2-2（４・５月分）'!AR173,【参考】数式用!$AT$5:$AV$22,3,FALSE),"")</f>
        <v/>
      </c>
      <c r="R228" s="1391" t="s">
        <v>2207</v>
      </c>
      <c r="S228" s="1397" t="str">
        <f>IFERROR(VLOOKUP(K226,【参考】数式用!$A$5:$AB$27,MATCH(Q228,【参考】数式用!$B$4:$AB$4,0)+1,0),"")</f>
        <v/>
      </c>
      <c r="T228" s="1462" t="s">
        <v>231</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74">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si="168"/>
        <v/>
      </c>
      <c r="AO228" s="1359" t="str">
        <f>IF(AND(U228&lt;&gt;"",AO226=""),"新規に適用",IF(AND(U228&lt;&gt;"",AO226&lt;&gt;""),"継続で適用",""))</f>
        <v/>
      </c>
      <c r="AP228" s="1361"/>
      <c r="AQ228" s="1359" t="str">
        <f>IF(AND(U228&lt;&gt;"",AQ226=""),"新規に適用",IF(AND(U228&lt;&gt;"",AQ226&lt;&gt;""),"継続で適用",""))</f>
        <v/>
      </c>
      <c r="AR228" s="1347" t="str">
        <f t="shared" si="126"/>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x14ac:dyDescent="0.2">
      <c r="A229" s="1230"/>
      <c r="B229" s="1379"/>
      <c r="C229" s="1380"/>
      <c r="D229" s="1380"/>
      <c r="E229" s="1380"/>
      <c r="F229" s="1381"/>
      <c r="G229" s="1270"/>
      <c r="H229" s="1270"/>
      <c r="I229" s="1270"/>
      <c r="J229" s="1376"/>
      <c r="K229" s="1270"/>
      <c r="L229" s="1251"/>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x14ac:dyDescent="0.15">
      <c r="A230" s="1228">
        <v>55</v>
      </c>
      <c r="B230" s="1274"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2189</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8"/>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2113</v>
      </c>
      <c r="BA230" s="1324" t="s">
        <v>2114</v>
      </c>
      <c r="BB230" s="1324" t="s">
        <v>2115</v>
      </c>
      <c r="BC230" s="1324" t="s">
        <v>2116</v>
      </c>
      <c r="BD230" s="1324" t="str">
        <f>IF(AND(P230&lt;&gt;"新加算Ⅰ",P230&lt;&gt;"新加算Ⅱ",P230&lt;&gt;"新加算Ⅲ",P230&lt;&gt;"新加算Ⅳ"),P230,IF(Q232&lt;&gt;"",Q232,""))</f>
        <v/>
      </c>
      <c r="BE230" s="1324"/>
      <c r="BF230" s="1324" t="str">
        <f t="shared" ref="BF230" si="176">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x14ac:dyDescent="0.15">
      <c r="A231" s="1229"/>
      <c r="B231" s="1275"/>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60"/>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x14ac:dyDescent="0.15">
      <c r="A232" s="1243"/>
      <c r="B232" s="1275"/>
      <c r="C232" s="1264"/>
      <c r="D232" s="1264"/>
      <c r="E232" s="1264"/>
      <c r="F232" s="1265"/>
      <c r="G232" s="1269"/>
      <c r="H232" s="1269"/>
      <c r="I232" s="1269"/>
      <c r="J232" s="1375"/>
      <c r="K232" s="1269"/>
      <c r="L232" s="1250"/>
      <c r="M232" s="1253"/>
      <c r="N232" s="1374"/>
      <c r="O232" s="1371"/>
      <c r="P232" s="1393" t="s">
        <v>2196</v>
      </c>
      <c r="Q232" s="1389" t="str">
        <f>IFERROR(VLOOKUP('別紙様式2-2（４・５月分）'!AR176,【参考】数式用!$AT$5:$AV$22,3,FALSE),"")</f>
        <v/>
      </c>
      <c r="R232" s="1391" t="s">
        <v>2207</v>
      </c>
      <c r="S232" s="1399" t="str">
        <f>IFERROR(VLOOKUP(K230,【参考】数式用!$A$5:$AB$27,MATCH(Q232,【参考】数式用!$B$4:$AB$4,0)+1,0),"")</f>
        <v/>
      </c>
      <c r="T232" s="1462" t="s">
        <v>231</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7">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si="168"/>
        <v/>
      </c>
      <c r="AO232" s="1359" t="str">
        <f>IF(AND(U232&lt;&gt;"",AO230=""),"新規に適用",IF(AND(U232&lt;&gt;"",AO230&lt;&gt;""),"継続で適用",""))</f>
        <v/>
      </c>
      <c r="AP232" s="1361"/>
      <c r="AQ232" s="1359" t="str">
        <f>IF(AND(U232&lt;&gt;"",AQ230=""),"新規に適用",IF(AND(U232&lt;&gt;"",AQ230&lt;&gt;""),"継続で適用",""))</f>
        <v/>
      </c>
      <c r="AR232" s="1347"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x14ac:dyDescent="0.2">
      <c r="A233" s="1230"/>
      <c r="B233" s="1379"/>
      <c r="C233" s="1380"/>
      <c r="D233" s="1380"/>
      <c r="E233" s="1380"/>
      <c r="F233" s="1381"/>
      <c r="G233" s="1270"/>
      <c r="H233" s="1270"/>
      <c r="I233" s="1270"/>
      <c r="J233" s="1376"/>
      <c r="K233" s="1270"/>
      <c r="L233" s="1251"/>
      <c r="M233" s="1254"/>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x14ac:dyDescent="0.15">
      <c r="A234" s="1244">
        <v>56</v>
      </c>
      <c r="B234" s="1275"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2189</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8"/>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2113</v>
      </c>
      <c r="BA234" s="1324" t="s">
        <v>2114</v>
      </c>
      <c r="BB234" s="1324" t="s">
        <v>2115</v>
      </c>
      <c r="BC234" s="1324" t="s">
        <v>2116</v>
      </c>
      <c r="BD234" s="1324" t="str">
        <f>IF(AND(P234&lt;&gt;"新加算Ⅰ",P234&lt;&gt;"新加算Ⅱ",P234&lt;&gt;"新加算Ⅲ",P234&lt;&gt;"新加算Ⅳ"),P234,IF(Q236&lt;&gt;"",Q236,""))</f>
        <v/>
      </c>
      <c r="BE234" s="1324"/>
      <c r="BF234" s="1324" t="str">
        <f t="shared" ref="BF234" si="180">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x14ac:dyDescent="0.15">
      <c r="A235" s="1229"/>
      <c r="B235" s="1275"/>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60"/>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x14ac:dyDescent="0.15">
      <c r="A236" s="1243"/>
      <c r="B236" s="1275"/>
      <c r="C236" s="1264"/>
      <c r="D236" s="1264"/>
      <c r="E236" s="1264"/>
      <c r="F236" s="1265"/>
      <c r="G236" s="1269"/>
      <c r="H236" s="1269"/>
      <c r="I236" s="1269"/>
      <c r="J236" s="1375"/>
      <c r="K236" s="1269"/>
      <c r="L236" s="1250"/>
      <c r="M236" s="1377"/>
      <c r="N236" s="1374"/>
      <c r="O236" s="1371"/>
      <c r="P236" s="1393" t="s">
        <v>2196</v>
      </c>
      <c r="Q236" s="1389" t="str">
        <f>IFERROR(VLOOKUP('別紙様式2-2（４・５月分）'!AR179,【参考】数式用!$AT$5:$AV$22,3,FALSE),"")</f>
        <v/>
      </c>
      <c r="R236" s="1391" t="s">
        <v>2207</v>
      </c>
      <c r="S236" s="1397" t="str">
        <f>IFERROR(VLOOKUP(K234,【参考】数式用!$A$5:$AB$27,MATCH(Q236,【参考】数式用!$B$4:$AB$4,0)+1,0),"")</f>
        <v/>
      </c>
      <c r="T236" s="1462" t="s">
        <v>231</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81">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si="168"/>
        <v/>
      </c>
      <c r="AO236" s="1359" t="str">
        <f>IF(AND(U236&lt;&gt;"",AO234=""),"新規に適用",IF(AND(U236&lt;&gt;"",AO234&lt;&gt;""),"継続で適用",""))</f>
        <v/>
      </c>
      <c r="AP236" s="1361"/>
      <c r="AQ236" s="1359" t="str">
        <f>IF(AND(U236&lt;&gt;"",AQ234=""),"新規に適用",IF(AND(U236&lt;&gt;"",AQ234&lt;&gt;""),"継続で適用",""))</f>
        <v/>
      </c>
      <c r="AR236" s="1347" t="str">
        <f t="shared" si="178"/>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x14ac:dyDescent="0.2">
      <c r="A237" s="1230"/>
      <c r="B237" s="1379"/>
      <c r="C237" s="1380"/>
      <c r="D237" s="1380"/>
      <c r="E237" s="1380"/>
      <c r="F237" s="1381"/>
      <c r="G237" s="1270"/>
      <c r="H237" s="1270"/>
      <c r="I237" s="1270"/>
      <c r="J237" s="1376"/>
      <c r="K237" s="1270"/>
      <c r="L237" s="1251"/>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x14ac:dyDescent="0.15">
      <c r="A238" s="1228">
        <v>57</v>
      </c>
      <c r="B238" s="1275"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2189</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8"/>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2113</v>
      </c>
      <c r="BA238" s="1324" t="s">
        <v>2114</v>
      </c>
      <c r="BB238" s="1324" t="s">
        <v>2115</v>
      </c>
      <c r="BC238" s="1324" t="s">
        <v>2116</v>
      </c>
      <c r="BD238" s="1324" t="str">
        <f>IF(AND(P238&lt;&gt;"新加算Ⅰ",P238&lt;&gt;"新加算Ⅱ",P238&lt;&gt;"新加算Ⅲ",P238&lt;&gt;"新加算Ⅳ"),P238,IF(Q240&lt;&gt;"",Q240,""))</f>
        <v/>
      </c>
      <c r="BE238" s="1324"/>
      <c r="BF238" s="1324" t="str">
        <f t="shared" ref="BF238" si="183">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x14ac:dyDescent="0.15">
      <c r="A239" s="1229"/>
      <c r="B239" s="1275"/>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60"/>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x14ac:dyDescent="0.15">
      <c r="A240" s="1243"/>
      <c r="B240" s="1275"/>
      <c r="C240" s="1264"/>
      <c r="D240" s="1264"/>
      <c r="E240" s="1264"/>
      <c r="F240" s="1265"/>
      <c r="G240" s="1269"/>
      <c r="H240" s="1269"/>
      <c r="I240" s="1269"/>
      <c r="J240" s="1375"/>
      <c r="K240" s="1269"/>
      <c r="L240" s="1250"/>
      <c r="M240" s="1377"/>
      <c r="N240" s="1374"/>
      <c r="O240" s="1371"/>
      <c r="P240" s="1393" t="s">
        <v>2196</v>
      </c>
      <c r="Q240" s="1389" t="str">
        <f>IFERROR(VLOOKUP('別紙様式2-2（４・５月分）'!AR182,【参考】数式用!$AT$5:$AV$22,3,FALSE),"")</f>
        <v/>
      </c>
      <c r="R240" s="1391" t="s">
        <v>2207</v>
      </c>
      <c r="S240" s="1397" t="str">
        <f>IFERROR(VLOOKUP(K238,【参考】数式用!$A$5:$AB$27,MATCH(Q240,【参考】数式用!$B$4:$AB$4,0)+1,0),"")</f>
        <v/>
      </c>
      <c r="T240" s="1462" t="s">
        <v>231</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84">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si="168"/>
        <v/>
      </c>
      <c r="AO240" s="1359" t="str">
        <f>IF(AND(U240&lt;&gt;"",AO238=""),"新規に適用",IF(AND(U240&lt;&gt;"",AO238&lt;&gt;""),"継続で適用",""))</f>
        <v/>
      </c>
      <c r="AP240" s="1361"/>
      <c r="AQ240" s="1359" t="str">
        <f>IF(AND(U240&lt;&gt;"",AQ238=""),"新規に適用",IF(AND(U240&lt;&gt;"",AQ238&lt;&gt;""),"継続で適用",""))</f>
        <v/>
      </c>
      <c r="AR240" s="1347" t="str">
        <f t="shared" si="178"/>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x14ac:dyDescent="0.2">
      <c r="A241" s="1230"/>
      <c r="B241" s="1379"/>
      <c r="C241" s="1380"/>
      <c r="D241" s="1380"/>
      <c r="E241" s="1380"/>
      <c r="F241" s="1381"/>
      <c r="G241" s="1270"/>
      <c r="H241" s="1270"/>
      <c r="I241" s="1270"/>
      <c r="J241" s="1376"/>
      <c r="K241" s="1270"/>
      <c r="L241" s="1251"/>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x14ac:dyDescent="0.15">
      <c r="A242" s="1244">
        <v>58</v>
      </c>
      <c r="B242" s="1274"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2189</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8"/>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2113</v>
      </c>
      <c r="BA242" s="1324" t="s">
        <v>2114</v>
      </c>
      <c r="BB242" s="1324" t="s">
        <v>2115</v>
      </c>
      <c r="BC242" s="1324" t="s">
        <v>2116</v>
      </c>
      <c r="BD242" s="1324" t="str">
        <f>IF(AND(P242&lt;&gt;"新加算Ⅰ",P242&lt;&gt;"新加算Ⅱ",P242&lt;&gt;"新加算Ⅲ",P242&lt;&gt;"新加算Ⅳ"),P242,IF(Q244&lt;&gt;"",Q244,""))</f>
        <v/>
      </c>
      <c r="BE242" s="1324"/>
      <c r="BF242" s="1324" t="str">
        <f t="shared" ref="BF242" si="18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x14ac:dyDescent="0.15">
      <c r="A243" s="1229"/>
      <c r="B243" s="1275"/>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60"/>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x14ac:dyDescent="0.15">
      <c r="A244" s="1243"/>
      <c r="B244" s="1275"/>
      <c r="C244" s="1264"/>
      <c r="D244" s="1264"/>
      <c r="E244" s="1264"/>
      <c r="F244" s="1265"/>
      <c r="G244" s="1269"/>
      <c r="H244" s="1269"/>
      <c r="I244" s="1269"/>
      <c r="J244" s="1375"/>
      <c r="K244" s="1269"/>
      <c r="L244" s="1250"/>
      <c r="M244" s="1253"/>
      <c r="N244" s="1374"/>
      <c r="O244" s="1371"/>
      <c r="P244" s="1393" t="s">
        <v>2196</v>
      </c>
      <c r="Q244" s="1389" t="str">
        <f>IFERROR(VLOOKUP('別紙様式2-2（４・５月分）'!AR185,【参考】数式用!$AT$5:$AV$22,3,FALSE),"")</f>
        <v/>
      </c>
      <c r="R244" s="1391" t="s">
        <v>2207</v>
      </c>
      <c r="S244" s="1399" t="str">
        <f>IFERROR(VLOOKUP(K242,【参考】数式用!$A$5:$AB$27,MATCH(Q244,【参考】数式用!$B$4:$AB$4,0)+1,0),"")</f>
        <v/>
      </c>
      <c r="T244" s="1462" t="s">
        <v>231</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si="168"/>
        <v/>
      </c>
      <c r="AO244" s="1359" t="str">
        <f>IF(AND(U244&lt;&gt;"",AO242=""),"新規に適用",IF(AND(U244&lt;&gt;"",AO242&lt;&gt;""),"継続で適用",""))</f>
        <v/>
      </c>
      <c r="AP244" s="1361"/>
      <c r="AQ244" s="1359" t="str">
        <f>IF(AND(U244&lt;&gt;"",AQ242=""),"新規に適用",IF(AND(U244&lt;&gt;"",AQ242&lt;&gt;""),"継続で適用",""))</f>
        <v/>
      </c>
      <c r="AR244" s="1347" t="str">
        <f t="shared" si="178"/>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x14ac:dyDescent="0.2">
      <c r="A245" s="1230"/>
      <c r="B245" s="1379"/>
      <c r="C245" s="1380"/>
      <c r="D245" s="1380"/>
      <c r="E245" s="1380"/>
      <c r="F245" s="1381"/>
      <c r="G245" s="1270"/>
      <c r="H245" s="1270"/>
      <c r="I245" s="1270"/>
      <c r="J245" s="1376"/>
      <c r="K245" s="1270"/>
      <c r="L245" s="1251"/>
      <c r="M245" s="1254"/>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x14ac:dyDescent="0.15">
      <c r="A246" s="1228">
        <v>59</v>
      </c>
      <c r="B246" s="1275"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2189</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8"/>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2113</v>
      </c>
      <c r="BA246" s="1324" t="s">
        <v>2114</v>
      </c>
      <c r="BB246" s="1324" t="s">
        <v>2115</v>
      </c>
      <c r="BC246" s="1324" t="s">
        <v>2116</v>
      </c>
      <c r="BD246" s="1324" t="str">
        <f>IF(AND(P246&lt;&gt;"新加算Ⅰ",P246&lt;&gt;"新加算Ⅱ",P246&lt;&gt;"新加算Ⅲ",P246&lt;&gt;"新加算Ⅳ"),P246,IF(Q248&lt;&gt;"",Q248,""))</f>
        <v/>
      </c>
      <c r="BE246" s="1324"/>
      <c r="BF246" s="1324" t="str">
        <f t="shared" ref="BF246" si="189">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x14ac:dyDescent="0.15">
      <c r="A247" s="1229"/>
      <c r="B247" s="1275"/>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60"/>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x14ac:dyDescent="0.15">
      <c r="A248" s="1243"/>
      <c r="B248" s="1275"/>
      <c r="C248" s="1264"/>
      <c r="D248" s="1264"/>
      <c r="E248" s="1264"/>
      <c r="F248" s="1265"/>
      <c r="G248" s="1269"/>
      <c r="H248" s="1269"/>
      <c r="I248" s="1269"/>
      <c r="J248" s="1375"/>
      <c r="K248" s="1269"/>
      <c r="L248" s="1250"/>
      <c r="M248" s="1377"/>
      <c r="N248" s="1374"/>
      <c r="O248" s="1371"/>
      <c r="P248" s="1393" t="s">
        <v>2196</v>
      </c>
      <c r="Q248" s="1389" t="str">
        <f>IFERROR(VLOOKUP('別紙様式2-2（４・５月分）'!AR188,【参考】数式用!$AT$5:$AV$22,3,FALSE),"")</f>
        <v/>
      </c>
      <c r="R248" s="1391" t="s">
        <v>2207</v>
      </c>
      <c r="S248" s="1397" t="str">
        <f>IFERROR(VLOOKUP(K246,【参考】数式用!$A$5:$AB$27,MATCH(Q248,【参考】数式用!$B$4:$AB$4,0)+1,0),"")</f>
        <v/>
      </c>
      <c r="T248" s="1462" t="s">
        <v>231</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90">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si="168"/>
        <v/>
      </c>
      <c r="AO248" s="1359" t="str">
        <f>IF(AND(U248&lt;&gt;"",AO246=""),"新規に適用",IF(AND(U248&lt;&gt;"",AO246&lt;&gt;""),"継続で適用",""))</f>
        <v/>
      </c>
      <c r="AP248" s="1361"/>
      <c r="AQ248" s="1359" t="str">
        <f>IF(AND(U248&lt;&gt;"",AQ246=""),"新規に適用",IF(AND(U248&lt;&gt;"",AQ246&lt;&gt;""),"継続で適用",""))</f>
        <v/>
      </c>
      <c r="AR248" s="1347" t="str">
        <f t="shared" si="178"/>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x14ac:dyDescent="0.2">
      <c r="A249" s="1230"/>
      <c r="B249" s="1379"/>
      <c r="C249" s="1380"/>
      <c r="D249" s="1380"/>
      <c r="E249" s="1380"/>
      <c r="F249" s="1381"/>
      <c r="G249" s="1270"/>
      <c r="H249" s="1270"/>
      <c r="I249" s="1270"/>
      <c r="J249" s="1376"/>
      <c r="K249" s="1270"/>
      <c r="L249" s="1251"/>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x14ac:dyDescent="0.15">
      <c r="A250" s="1244">
        <v>60</v>
      </c>
      <c r="B250" s="1274"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2189</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8"/>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2113</v>
      </c>
      <c r="BA250" s="1324" t="s">
        <v>2114</v>
      </c>
      <c r="BB250" s="1324" t="s">
        <v>2115</v>
      </c>
      <c r="BC250" s="1324" t="s">
        <v>2116</v>
      </c>
      <c r="BD250" s="1324" t="str">
        <f>IF(AND(P250&lt;&gt;"新加算Ⅰ",P250&lt;&gt;"新加算Ⅱ",P250&lt;&gt;"新加算Ⅲ",P250&lt;&gt;"新加算Ⅳ"),P250,IF(Q252&lt;&gt;"",Q252,""))</f>
        <v/>
      </c>
      <c r="BE250" s="1324"/>
      <c r="BF250" s="1324" t="str">
        <f t="shared" ref="BF250" si="192">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x14ac:dyDescent="0.15">
      <c r="A251" s="1229"/>
      <c r="B251" s="1275"/>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60"/>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x14ac:dyDescent="0.15">
      <c r="A252" s="1243"/>
      <c r="B252" s="1275"/>
      <c r="C252" s="1264"/>
      <c r="D252" s="1264"/>
      <c r="E252" s="1264"/>
      <c r="F252" s="1265"/>
      <c r="G252" s="1269"/>
      <c r="H252" s="1269"/>
      <c r="I252" s="1269"/>
      <c r="J252" s="1375"/>
      <c r="K252" s="1269"/>
      <c r="L252" s="1250"/>
      <c r="M252" s="1253"/>
      <c r="N252" s="1374"/>
      <c r="O252" s="1371"/>
      <c r="P252" s="1393" t="s">
        <v>2196</v>
      </c>
      <c r="Q252" s="1389" t="str">
        <f>IFERROR(VLOOKUP('別紙様式2-2（４・５月分）'!AR191,【参考】数式用!$AT$5:$AV$22,3,FALSE),"")</f>
        <v/>
      </c>
      <c r="R252" s="1391" t="s">
        <v>2207</v>
      </c>
      <c r="S252" s="1399" t="str">
        <f>IFERROR(VLOOKUP(K250,【参考】数式用!$A$5:$AB$27,MATCH(Q252,【参考】数式用!$B$4:$AB$4,0)+1,0),"")</f>
        <v/>
      </c>
      <c r="T252" s="1462" t="s">
        <v>231</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93">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si="168"/>
        <v/>
      </c>
      <c r="AO252" s="1359" t="str">
        <f>IF(AND(U252&lt;&gt;"",AO250=""),"新規に適用",IF(AND(U252&lt;&gt;"",AO250&lt;&gt;""),"継続で適用",""))</f>
        <v/>
      </c>
      <c r="AP252" s="1361"/>
      <c r="AQ252" s="1359" t="str">
        <f>IF(AND(U252&lt;&gt;"",AQ250=""),"新規に適用",IF(AND(U252&lt;&gt;"",AQ250&lt;&gt;""),"継続で適用",""))</f>
        <v/>
      </c>
      <c r="AR252" s="1347" t="str">
        <f t="shared" si="178"/>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x14ac:dyDescent="0.2">
      <c r="A253" s="1230"/>
      <c r="B253" s="1379"/>
      <c r="C253" s="1380"/>
      <c r="D253" s="1380"/>
      <c r="E253" s="1380"/>
      <c r="F253" s="1381"/>
      <c r="G253" s="1270"/>
      <c r="H253" s="1270"/>
      <c r="I253" s="1270"/>
      <c r="J253" s="1376"/>
      <c r="K253" s="1270"/>
      <c r="L253" s="1251"/>
      <c r="M253" s="1254"/>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x14ac:dyDescent="0.15">
      <c r="A254" s="1228">
        <v>61</v>
      </c>
      <c r="B254" s="1275"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2189</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8"/>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2113</v>
      </c>
      <c r="BA254" s="1324" t="s">
        <v>2114</v>
      </c>
      <c r="BB254" s="1324" t="s">
        <v>2115</v>
      </c>
      <c r="BC254" s="1324" t="s">
        <v>2116</v>
      </c>
      <c r="BD254" s="1324" t="str">
        <f>IF(AND(P254&lt;&gt;"新加算Ⅰ",P254&lt;&gt;"新加算Ⅱ",P254&lt;&gt;"新加算Ⅲ",P254&lt;&gt;"新加算Ⅳ"),P254,IF(Q256&lt;&gt;"",Q256,""))</f>
        <v/>
      </c>
      <c r="BE254" s="1324"/>
      <c r="BF254" s="1324" t="str">
        <f t="shared" ref="BF254" si="195">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x14ac:dyDescent="0.15">
      <c r="A255" s="1229"/>
      <c r="B255" s="1275"/>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60"/>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x14ac:dyDescent="0.15">
      <c r="A256" s="1243"/>
      <c r="B256" s="1275"/>
      <c r="C256" s="1264"/>
      <c r="D256" s="1264"/>
      <c r="E256" s="1264"/>
      <c r="F256" s="1265"/>
      <c r="G256" s="1269"/>
      <c r="H256" s="1269"/>
      <c r="I256" s="1269"/>
      <c r="J256" s="1375"/>
      <c r="K256" s="1269"/>
      <c r="L256" s="1250"/>
      <c r="M256" s="1377"/>
      <c r="N256" s="1374"/>
      <c r="O256" s="1371"/>
      <c r="P256" s="1393" t="s">
        <v>2196</v>
      </c>
      <c r="Q256" s="1389" t="str">
        <f>IFERROR(VLOOKUP('別紙様式2-2（４・５月分）'!AR194,【参考】数式用!$AT$5:$AV$22,3,FALSE),"")</f>
        <v/>
      </c>
      <c r="R256" s="1391" t="s">
        <v>2207</v>
      </c>
      <c r="S256" s="1397" t="str">
        <f>IFERROR(VLOOKUP(K254,【参考】数式用!$A$5:$AB$27,MATCH(Q256,【参考】数式用!$B$4:$AB$4,0)+1,0),"")</f>
        <v/>
      </c>
      <c r="T256" s="1462" t="s">
        <v>231</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6">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si="168"/>
        <v/>
      </c>
      <c r="AO256" s="1359" t="str">
        <f>IF(AND(U256&lt;&gt;"",AO254=""),"新規に適用",IF(AND(U256&lt;&gt;"",AO254&lt;&gt;""),"継続で適用",""))</f>
        <v/>
      </c>
      <c r="AP256" s="1361"/>
      <c r="AQ256" s="1359" t="str">
        <f>IF(AND(U256&lt;&gt;"",AQ254=""),"新規に適用",IF(AND(U256&lt;&gt;"",AQ254&lt;&gt;""),"継続で適用",""))</f>
        <v/>
      </c>
      <c r="AR256" s="1347" t="str">
        <f t="shared" si="178"/>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x14ac:dyDescent="0.2">
      <c r="A257" s="1230"/>
      <c r="B257" s="1379"/>
      <c r="C257" s="1380"/>
      <c r="D257" s="1380"/>
      <c r="E257" s="1380"/>
      <c r="F257" s="1381"/>
      <c r="G257" s="1270"/>
      <c r="H257" s="1270"/>
      <c r="I257" s="1270"/>
      <c r="J257" s="1376"/>
      <c r="K257" s="1270"/>
      <c r="L257" s="1251"/>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x14ac:dyDescent="0.15">
      <c r="A258" s="1244">
        <v>62</v>
      </c>
      <c r="B258" s="1274"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2189</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8"/>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2113</v>
      </c>
      <c r="BA258" s="1324" t="s">
        <v>2114</v>
      </c>
      <c r="BB258" s="1324" t="s">
        <v>2115</v>
      </c>
      <c r="BC258" s="1324" t="s">
        <v>2116</v>
      </c>
      <c r="BD258" s="1324" t="str">
        <f>IF(AND(P258&lt;&gt;"新加算Ⅰ",P258&lt;&gt;"新加算Ⅱ",P258&lt;&gt;"新加算Ⅲ",P258&lt;&gt;"新加算Ⅳ"),P258,IF(Q260&lt;&gt;"",Q260,""))</f>
        <v/>
      </c>
      <c r="BE258" s="1324"/>
      <c r="BF258" s="1324" t="str">
        <f t="shared" ref="BF258" si="198">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x14ac:dyDescent="0.15">
      <c r="A259" s="1229"/>
      <c r="B259" s="1275"/>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60"/>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x14ac:dyDescent="0.15">
      <c r="A260" s="1243"/>
      <c r="B260" s="1275"/>
      <c r="C260" s="1264"/>
      <c r="D260" s="1264"/>
      <c r="E260" s="1264"/>
      <c r="F260" s="1265"/>
      <c r="G260" s="1269"/>
      <c r="H260" s="1269"/>
      <c r="I260" s="1269"/>
      <c r="J260" s="1375"/>
      <c r="K260" s="1269"/>
      <c r="L260" s="1250"/>
      <c r="M260" s="1253"/>
      <c r="N260" s="1374"/>
      <c r="O260" s="1371"/>
      <c r="P260" s="1393" t="s">
        <v>2196</v>
      </c>
      <c r="Q260" s="1389" t="str">
        <f>IFERROR(VLOOKUP('別紙様式2-2（４・５月分）'!AR197,【参考】数式用!$AT$5:$AV$22,3,FALSE),"")</f>
        <v/>
      </c>
      <c r="R260" s="1391" t="s">
        <v>2207</v>
      </c>
      <c r="S260" s="1399" t="str">
        <f>IFERROR(VLOOKUP(K258,【参考】数式用!$A$5:$AB$27,MATCH(Q260,【参考】数式用!$B$4:$AB$4,0)+1,0),"")</f>
        <v/>
      </c>
      <c r="T260" s="1462" t="s">
        <v>231</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9">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si="168"/>
        <v/>
      </c>
      <c r="AO260" s="1359" t="str">
        <f>IF(AND(U260&lt;&gt;"",AO258=""),"新規に適用",IF(AND(U260&lt;&gt;"",AO258&lt;&gt;""),"継続で適用",""))</f>
        <v/>
      </c>
      <c r="AP260" s="1361"/>
      <c r="AQ260" s="1359" t="str">
        <f>IF(AND(U260&lt;&gt;"",AQ258=""),"新規に適用",IF(AND(U260&lt;&gt;"",AQ258&lt;&gt;""),"継続で適用",""))</f>
        <v/>
      </c>
      <c r="AR260" s="1347" t="str">
        <f t="shared" si="178"/>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x14ac:dyDescent="0.2">
      <c r="A261" s="1230"/>
      <c r="B261" s="1379"/>
      <c r="C261" s="1380"/>
      <c r="D261" s="1380"/>
      <c r="E261" s="1380"/>
      <c r="F261" s="1381"/>
      <c r="G261" s="1270"/>
      <c r="H261" s="1270"/>
      <c r="I261" s="1270"/>
      <c r="J261" s="1376"/>
      <c r="K261" s="1270"/>
      <c r="L261" s="1251"/>
      <c r="M261" s="1254"/>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x14ac:dyDescent="0.15">
      <c r="A262" s="1228">
        <v>63</v>
      </c>
      <c r="B262" s="1275"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2189</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8"/>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2113</v>
      </c>
      <c r="BA262" s="1324" t="s">
        <v>2114</v>
      </c>
      <c r="BB262" s="1324" t="s">
        <v>2115</v>
      </c>
      <c r="BC262" s="1324" t="s">
        <v>2116</v>
      </c>
      <c r="BD262" s="1324" t="str">
        <f>IF(AND(P262&lt;&gt;"新加算Ⅰ",P262&lt;&gt;"新加算Ⅱ",P262&lt;&gt;"新加算Ⅲ",P262&lt;&gt;"新加算Ⅳ"),P262,IF(Q264&lt;&gt;"",Q264,""))</f>
        <v/>
      </c>
      <c r="BE262" s="1324"/>
      <c r="BF262" s="1324" t="str">
        <f t="shared" ref="BF262" si="201">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x14ac:dyDescent="0.15">
      <c r="A263" s="1229"/>
      <c r="B263" s="1275"/>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60"/>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x14ac:dyDescent="0.15">
      <c r="A264" s="1243"/>
      <c r="B264" s="1275"/>
      <c r="C264" s="1264"/>
      <c r="D264" s="1264"/>
      <c r="E264" s="1264"/>
      <c r="F264" s="1265"/>
      <c r="G264" s="1269"/>
      <c r="H264" s="1269"/>
      <c r="I264" s="1269"/>
      <c r="J264" s="1375"/>
      <c r="K264" s="1269"/>
      <c r="L264" s="1250"/>
      <c r="M264" s="1377"/>
      <c r="N264" s="1374"/>
      <c r="O264" s="1371"/>
      <c r="P264" s="1393" t="s">
        <v>2196</v>
      </c>
      <c r="Q264" s="1389" t="str">
        <f>IFERROR(VLOOKUP('別紙様式2-2（４・５月分）'!AR200,【参考】数式用!$AT$5:$AV$22,3,FALSE),"")</f>
        <v/>
      </c>
      <c r="R264" s="1391" t="s">
        <v>2207</v>
      </c>
      <c r="S264" s="1397" t="str">
        <f>IFERROR(VLOOKUP(K262,【参考】数式用!$A$5:$AB$27,MATCH(Q264,【参考】数式用!$B$4:$AB$4,0)+1,0),"")</f>
        <v/>
      </c>
      <c r="T264" s="1462" t="s">
        <v>231</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02">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si="168"/>
        <v/>
      </c>
      <c r="AO264" s="1359" t="str">
        <f>IF(AND(U264&lt;&gt;"",AO262=""),"新規に適用",IF(AND(U264&lt;&gt;"",AO262&lt;&gt;""),"継続で適用",""))</f>
        <v/>
      </c>
      <c r="AP264" s="1361"/>
      <c r="AQ264" s="1359" t="str">
        <f>IF(AND(U264&lt;&gt;"",AQ262=""),"新規に適用",IF(AND(U264&lt;&gt;"",AQ262&lt;&gt;""),"継続で適用",""))</f>
        <v/>
      </c>
      <c r="AR264" s="1347" t="str">
        <f t="shared" si="178"/>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x14ac:dyDescent="0.2">
      <c r="A265" s="1230"/>
      <c r="B265" s="1379"/>
      <c r="C265" s="1380"/>
      <c r="D265" s="1380"/>
      <c r="E265" s="1380"/>
      <c r="F265" s="1381"/>
      <c r="G265" s="1270"/>
      <c r="H265" s="1270"/>
      <c r="I265" s="1270"/>
      <c r="J265" s="1376"/>
      <c r="K265" s="1270"/>
      <c r="L265" s="1251"/>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x14ac:dyDescent="0.15">
      <c r="A266" s="1244">
        <v>64</v>
      </c>
      <c r="B266" s="1274"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2189</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8"/>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2113</v>
      </c>
      <c r="BA266" s="1324" t="s">
        <v>2114</v>
      </c>
      <c r="BB266" s="1324" t="s">
        <v>2115</v>
      </c>
      <c r="BC266" s="1324" t="s">
        <v>2116</v>
      </c>
      <c r="BD266" s="1324" t="str">
        <f>IF(AND(P266&lt;&gt;"新加算Ⅰ",P266&lt;&gt;"新加算Ⅱ",P266&lt;&gt;"新加算Ⅲ",P266&lt;&gt;"新加算Ⅳ"),P266,IF(Q268&lt;&gt;"",Q268,""))</f>
        <v/>
      </c>
      <c r="BE266" s="1324"/>
      <c r="BF266" s="1324" t="str">
        <f t="shared" ref="BF266" si="204">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x14ac:dyDescent="0.15">
      <c r="A267" s="1229"/>
      <c r="B267" s="1275"/>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60"/>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x14ac:dyDescent="0.15">
      <c r="A268" s="1243"/>
      <c r="B268" s="1275"/>
      <c r="C268" s="1264"/>
      <c r="D268" s="1264"/>
      <c r="E268" s="1264"/>
      <c r="F268" s="1265"/>
      <c r="G268" s="1269"/>
      <c r="H268" s="1269"/>
      <c r="I268" s="1269"/>
      <c r="J268" s="1375"/>
      <c r="K268" s="1269"/>
      <c r="L268" s="1250"/>
      <c r="M268" s="1253"/>
      <c r="N268" s="1374"/>
      <c r="O268" s="1371"/>
      <c r="P268" s="1393" t="s">
        <v>2196</v>
      </c>
      <c r="Q268" s="1389" t="str">
        <f>IFERROR(VLOOKUP('別紙様式2-2（４・５月分）'!AR203,【参考】数式用!$AT$5:$AV$22,3,FALSE),"")</f>
        <v/>
      </c>
      <c r="R268" s="1391" t="s">
        <v>2207</v>
      </c>
      <c r="S268" s="1399" t="str">
        <f>IFERROR(VLOOKUP(K266,【参考】数式用!$A$5:$AB$27,MATCH(Q268,【参考】数式用!$B$4:$AB$4,0)+1,0),"")</f>
        <v/>
      </c>
      <c r="T268" s="1462" t="s">
        <v>231</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05">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si="168"/>
        <v/>
      </c>
      <c r="AO268" s="1359" t="str">
        <f>IF(AND(U268&lt;&gt;"",AO266=""),"新規に適用",IF(AND(U268&lt;&gt;"",AO266&lt;&gt;""),"継続で適用",""))</f>
        <v/>
      </c>
      <c r="AP268" s="1361"/>
      <c r="AQ268" s="1359" t="str">
        <f>IF(AND(U268&lt;&gt;"",AQ266=""),"新規に適用",IF(AND(U268&lt;&gt;"",AQ266&lt;&gt;""),"継続で適用",""))</f>
        <v/>
      </c>
      <c r="AR268" s="1347" t="str">
        <f t="shared" si="178"/>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x14ac:dyDescent="0.2">
      <c r="A269" s="1230"/>
      <c r="B269" s="1379"/>
      <c r="C269" s="1380"/>
      <c r="D269" s="1380"/>
      <c r="E269" s="1380"/>
      <c r="F269" s="1381"/>
      <c r="G269" s="1270"/>
      <c r="H269" s="1270"/>
      <c r="I269" s="1270"/>
      <c r="J269" s="1376"/>
      <c r="K269" s="1270"/>
      <c r="L269" s="1251"/>
      <c r="M269" s="1254"/>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x14ac:dyDescent="0.15">
      <c r="A270" s="1228">
        <v>65</v>
      </c>
      <c r="B270" s="1275"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2189</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8"/>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2113</v>
      </c>
      <c r="BA270" s="1324" t="s">
        <v>2114</v>
      </c>
      <c r="BB270" s="1324" t="s">
        <v>2115</v>
      </c>
      <c r="BC270" s="1324" t="s">
        <v>2116</v>
      </c>
      <c r="BD270" s="1324" t="str">
        <f>IF(AND(P270&lt;&gt;"新加算Ⅰ",P270&lt;&gt;"新加算Ⅱ",P270&lt;&gt;"新加算Ⅲ",P270&lt;&gt;"新加算Ⅳ"),P270,IF(Q272&lt;&gt;"",Q272,""))</f>
        <v/>
      </c>
      <c r="BE270" s="1324"/>
      <c r="BF270" s="1324" t="str">
        <f t="shared" ref="BF270" si="207">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x14ac:dyDescent="0.15">
      <c r="A271" s="1229"/>
      <c r="B271" s="1275"/>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60"/>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x14ac:dyDescent="0.15">
      <c r="A272" s="1243"/>
      <c r="B272" s="1275"/>
      <c r="C272" s="1264"/>
      <c r="D272" s="1264"/>
      <c r="E272" s="1264"/>
      <c r="F272" s="1265"/>
      <c r="G272" s="1269"/>
      <c r="H272" s="1269"/>
      <c r="I272" s="1269"/>
      <c r="J272" s="1375"/>
      <c r="K272" s="1269"/>
      <c r="L272" s="1250"/>
      <c r="M272" s="1377"/>
      <c r="N272" s="1374"/>
      <c r="O272" s="1371"/>
      <c r="P272" s="1393" t="s">
        <v>2196</v>
      </c>
      <c r="Q272" s="1389" t="str">
        <f>IFERROR(VLOOKUP('別紙様式2-2（４・５月分）'!AR206,【参考】数式用!$AT$5:$AV$22,3,FALSE),"")</f>
        <v/>
      </c>
      <c r="R272" s="1391" t="s">
        <v>2207</v>
      </c>
      <c r="S272" s="1397" t="str">
        <f>IFERROR(VLOOKUP(K270,【参考】数式用!$A$5:$AB$27,MATCH(Q272,【参考】数式用!$B$4:$AB$4,0)+1,0),"")</f>
        <v/>
      </c>
      <c r="T272" s="1462" t="s">
        <v>231</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8">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si="168"/>
        <v/>
      </c>
      <c r="AO272" s="1359" t="str">
        <f>IF(AND(U272&lt;&gt;"",AO270=""),"新規に適用",IF(AND(U272&lt;&gt;"",AO270&lt;&gt;""),"継続で適用",""))</f>
        <v/>
      </c>
      <c r="AP272" s="1361"/>
      <c r="AQ272" s="1359" t="str">
        <f>IF(AND(U272&lt;&gt;"",AQ270=""),"新規に適用",IF(AND(U272&lt;&gt;"",AQ270&lt;&gt;""),"継続で適用",""))</f>
        <v/>
      </c>
      <c r="AR272" s="1347" t="str">
        <f t="shared" si="178"/>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x14ac:dyDescent="0.2">
      <c r="A273" s="1230"/>
      <c r="B273" s="1379"/>
      <c r="C273" s="1380"/>
      <c r="D273" s="1380"/>
      <c r="E273" s="1380"/>
      <c r="F273" s="1381"/>
      <c r="G273" s="1270"/>
      <c r="H273" s="1270"/>
      <c r="I273" s="1270"/>
      <c r="J273" s="1376"/>
      <c r="K273" s="1270"/>
      <c r="L273" s="1251"/>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x14ac:dyDescent="0.15">
      <c r="A274" s="1244">
        <v>66</v>
      </c>
      <c r="B274" s="1274"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2189</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10">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2113</v>
      </c>
      <c r="BA274" s="1324" t="s">
        <v>2114</v>
      </c>
      <c r="BB274" s="1324" t="s">
        <v>2115</v>
      </c>
      <c r="BC274" s="1324" t="s">
        <v>2116</v>
      </c>
      <c r="BD274" s="1324" t="str">
        <f>IF(AND(P274&lt;&gt;"新加算Ⅰ",P274&lt;&gt;"新加算Ⅱ",P274&lt;&gt;"新加算Ⅲ",P274&lt;&gt;"新加算Ⅳ"),P274,IF(Q276&lt;&gt;"",Q276,""))</f>
        <v/>
      </c>
      <c r="BE274" s="1324"/>
      <c r="BF274" s="1324" t="str">
        <f t="shared" ref="BF274" si="211">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x14ac:dyDescent="0.15">
      <c r="A275" s="1229"/>
      <c r="B275" s="1275"/>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x14ac:dyDescent="0.15">
      <c r="A276" s="1243"/>
      <c r="B276" s="1275"/>
      <c r="C276" s="1264"/>
      <c r="D276" s="1264"/>
      <c r="E276" s="1264"/>
      <c r="F276" s="1265"/>
      <c r="G276" s="1269"/>
      <c r="H276" s="1269"/>
      <c r="I276" s="1269"/>
      <c r="J276" s="1375"/>
      <c r="K276" s="1269"/>
      <c r="L276" s="1250"/>
      <c r="M276" s="1253"/>
      <c r="N276" s="1374"/>
      <c r="O276" s="1371"/>
      <c r="P276" s="1393" t="s">
        <v>2196</v>
      </c>
      <c r="Q276" s="1389" t="str">
        <f>IFERROR(VLOOKUP('別紙様式2-2（４・５月分）'!AR209,【参考】数式用!$AT$5:$AV$22,3,FALSE),"")</f>
        <v/>
      </c>
      <c r="R276" s="1391" t="s">
        <v>2207</v>
      </c>
      <c r="S276" s="1399" t="str">
        <f>IFERROR(VLOOKUP(K274,【参考】数式用!$A$5:$AB$27,MATCH(Q276,【参考】数式用!$B$4:$AB$4,0)+1,0),"")</f>
        <v/>
      </c>
      <c r="T276" s="1462" t="s">
        <v>231</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13">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si="168"/>
        <v/>
      </c>
      <c r="AO276" s="1359" t="str">
        <f>IF(AND(U276&lt;&gt;"",AO274=""),"新規に適用",IF(AND(U276&lt;&gt;"",AO274&lt;&gt;""),"継続で適用",""))</f>
        <v/>
      </c>
      <c r="AP276" s="1361"/>
      <c r="AQ276" s="1359" t="str">
        <f>IF(AND(U276&lt;&gt;"",AQ274=""),"新規に適用",IF(AND(U276&lt;&gt;"",AQ274&lt;&gt;""),"継続で適用",""))</f>
        <v/>
      </c>
      <c r="AR276" s="1347" t="str">
        <f t="shared" si="178"/>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x14ac:dyDescent="0.2">
      <c r="A277" s="1230"/>
      <c r="B277" s="1379"/>
      <c r="C277" s="1380"/>
      <c r="D277" s="1380"/>
      <c r="E277" s="1380"/>
      <c r="F277" s="1381"/>
      <c r="G277" s="1270"/>
      <c r="H277" s="1270"/>
      <c r="I277" s="1270"/>
      <c r="J277" s="1376"/>
      <c r="K277" s="1270"/>
      <c r="L277" s="1251"/>
      <c r="M277" s="1254"/>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x14ac:dyDescent="0.15">
      <c r="A278" s="1228">
        <v>67</v>
      </c>
      <c r="B278" s="1275"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2189</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10"/>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2113</v>
      </c>
      <c r="BA278" s="1324" t="s">
        <v>2114</v>
      </c>
      <c r="BB278" s="1324" t="s">
        <v>2115</v>
      </c>
      <c r="BC278" s="1324" t="s">
        <v>2116</v>
      </c>
      <c r="BD278" s="1324" t="str">
        <f>IF(AND(P278&lt;&gt;"新加算Ⅰ",P278&lt;&gt;"新加算Ⅱ",P278&lt;&gt;"新加算Ⅲ",P278&lt;&gt;"新加算Ⅳ"),P278,IF(Q280&lt;&gt;"",Q280,""))</f>
        <v/>
      </c>
      <c r="BE278" s="1324"/>
      <c r="BF278" s="1324" t="str">
        <f t="shared" ref="BF278" si="215">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x14ac:dyDescent="0.15">
      <c r="A279" s="1229"/>
      <c r="B279" s="1275"/>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12"/>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x14ac:dyDescent="0.15">
      <c r="A280" s="1243"/>
      <c r="B280" s="1275"/>
      <c r="C280" s="1264"/>
      <c r="D280" s="1264"/>
      <c r="E280" s="1264"/>
      <c r="F280" s="1265"/>
      <c r="G280" s="1269"/>
      <c r="H280" s="1269"/>
      <c r="I280" s="1269"/>
      <c r="J280" s="1375"/>
      <c r="K280" s="1269"/>
      <c r="L280" s="1250"/>
      <c r="M280" s="1377"/>
      <c r="N280" s="1374"/>
      <c r="O280" s="1371"/>
      <c r="P280" s="1393" t="s">
        <v>2196</v>
      </c>
      <c r="Q280" s="1389" t="str">
        <f>IFERROR(VLOOKUP('別紙様式2-2（４・５月分）'!AR212,【参考】数式用!$AT$5:$AV$22,3,FALSE),"")</f>
        <v/>
      </c>
      <c r="R280" s="1391" t="s">
        <v>2207</v>
      </c>
      <c r="S280" s="1397" t="str">
        <f>IFERROR(VLOOKUP(K278,【参考】数式用!$A$5:$AB$27,MATCH(Q280,【参考】数式用!$B$4:$AB$4,0)+1,0),"")</f>
        <v/>
      </c>
      <c r="T280" s="1462" t="s">
        <v>231</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6">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si="168"/>
        <v/>
      </c>
      <c r="AO280" s="1359" t="str">
        <f>IF(AND(U280&lt;&gt;"",AO278=""),"新規に適用",IF(AND(U280&lt;&gt;"",AO278&lt;&gt;""),"継続で適用",""))</f>
        <v/>
      </c>
      <c r="AP280" s="1361"/>
      <c r="AQ280" s="1359" t="str">
        <f>IF(AND(U280&lt;&gt;"",AQ278=""),"新規に適用",IF(AND(U280&lt;&gt;"",AQ278&lt;&gt;""),"継続で適用",""))</f>
        <v/>
      </c>
      <c r="AR280" s="1347" t="str">
        <f t="shared" si="178"/>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x14ac:dyDescent="0.2">
      <c r="A281" s="1230"/>
      <c r="B281" s="1379"/>
      <c r="C281" s="1380"/>
      <c r="D281" s="1380"/>
      <c r="E281" s="1380"/>
      <c r="F281" s="1381"/>
      <c r="G281" s="1270"/>
      <c r="H281" s="1270"/>
      <c r="I281" s="1270"/>
      <c r="J281" s="1376"/>
      <c r="K281" s="1270"/>
      <c r="L281" s="1251"/>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x14ac:dyDescent="0.15">
      <c r="A282" s="1244">
        <v>68</v>
      </c>
      <c r="B282" s="1274"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2189</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10"/>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2113</v>
      </c>
      <c r="BA282" s="1324" t="s">
        <v>2114</v>
      </c>
      <c r="BB282" s="1324" t="s">
        <v>2115</v>
      </c>
      <c r="BC282" s="1324" t="s">
        <v>2116</v>
      </c>
      <c r="BD282" s="1324" t="str">
        <f>IF(AND(P282&lt;&gt;"新加算Ⅰ",P282&lt;&gt;"新加算Ⅱ",P282&lt;&gt;"新加算Ⅲ",P282&lt;&gt;"新加算Ⅳ"),P282,IF(Q284&lt;&gt;"",Q284,""))</f>
        <v/>
      </c>
      <c r="BE282" s="1324"/>
      <c r="BF282" s="1324" t="str">
        <f t="shared" ref="BF282" si="21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x14ac:dyDescent="0.15">
      <c r="A283" s="1229"/>
      <c r="B283" s="1275"/>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12"/>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x14ac:dyDescent="0.15">
      <c r="A284" s="1243"/>
      <c r="B284" s="1275"/>
      <c r="C284" s="1264"/>
      <c r="D284" s="1264"/>
      <c r="E284" s="1264"/>
      <c r="F284" s="1265"/>
      <c r="G284" s="1269"/>
      <c r="H284" s="1269"/>
      <c r="I284" s="1269"/>
      <c r="J284" s="1375"/>
      <c r="K284" s="1269"/>
      <c r="L284" s="1250"/>
      <c r="M284" s="1253"/>
      <c r="N284" s="1374"/>
      <c r="O284" s="1371"/>
      <c r="P284" s="1393" t="s">
        <v>2196</v>
      </c>
      <c r="Q284" s="1389" t="str">
        <f>IFERROR(VLOOKUP('別紙様式2-2（４・５月分）'!AR215,【参考】数式用!$AT$5:$AV$22,3,FALSE),"")</f>
        <v/>
      </c>
      <c r="R284" s="1391" t="s">
        <v>2207</v>
      </c>
      <c r="S284" s="1399" t="str">
        <f>IFERROR(VLOOKUP(K282,【参考】数式用!$A$5:$AB$27,MATCH(Q284,【参考】数式用!$B$4:$AB$4,0)+1,0),"")</f>
        <v/>
      </c>
      <c r="T284" s="1462" t="s">
        <v>231</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AN344" si="22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8"/>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x14ac:dyDescent="0.2">
      <c r="A285" s="1230"/>
      <c r="B285" s="1379"/>
      <c r="C285" s="1380"/>
      <c r="D285" s="1380"/>
      <c r="E285" s="1380"/>
      <c r="F285" s="1381"/>
      <c r="G285" s="1270"/>
      <c r="H285" s="1270"/>
      <c r="I285" s="1270"/>
      <c r="J285" s="1376"/>
      <c r="K285" s="1270"/>
      <c r="L285" s="1251"/>
      <c r="M285" s="1254"/>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x14ac:dyDescent="0.15">
      <c r="A286" s="1228">
        <v>69</v>
      </c>
      <c r="B286" s="1275"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2189</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10"/>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2113</v>
      </c>
      <c r="BA286" s="1324" t="s">
        <v>2114</v>
      </c>
      <c r="BB286" s="1324" t="s">
        <v>2115</v>
      </c>
      <c r="BC286" s="1324" t="s">
        <v>2116</v>
      </c>
      <c r="BD286" s="1324" t="str">
        <f>IF(AND(P286&lt;&gt;"新加算Ⅰ",P286&lt;&gt;"新加算Ⅱ",P286&lt;&gt;"新加算Ⅲ",P286&lt;&gt;"新加算Ⅳ"),P286,IF(Q288&lt;&gt;"",Q288,""))</f>
        <v/>
      </c>
      <c r="BE286" s="1324"/>
      <c r="BF286" s="1324" t="str">
        <f t="shared" ref="BF286" si="22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x14ac:dyDescent="0.15">
      <c r="A287" s="1229"/>
      <c r="B287" s="1275"/>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12"/>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x14ac:dyDescent="0.15">
      <c r="A288" s="1243"/>
      <c r="B288" s="1275"/>
      <c r="C288" s="1264"/>
      <c r="D288" s="1264"/>
      <c r="E288" s="1264"/>
      <c r="F288" s="1265"/>
      <c r="G288" s="1269"/>
      <c r="H288" s="1269"/>
      <c r="I288" s="1269"/>
      <c r="J288" s="1375"/>
      <c r="K288" s="1269"/>
      <c r="L288" s="1250"/>
      <c r="M288" s="1377"/>
      <c r="N288" s="1374"/>
      <c r="O288" s="1371"/>
      <c r="P288" s="1393" t="s">
        <v>2196</v>
      </c>
      <c r="Q288" s="1389" t="str">
        <f>IFERROR(VLOOKUP('別紙様式2-2（４・５月分）'!AR218,【参考】数式用!$AT$5:$AV$22,3,FALSE),"")</f>
        <v/>
      </c>
      <c r="R288" s="1391" t="s">
        <v>2207</v>
      </c>
      <c r="S288" s="1397" t="str">
        <f>IFERROR(VLOOKUP(K286,【参考】数式用!$A$5:$AB$27,MATCH(Q288,【参考】数式用!$B$4:$AB$4,0)+1,0),"")</f>
        <v/>
      </c>
      <c r="T288" s="1462" t="s">
        <v>231</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2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si="220"/>
        <v/>
      </c>
      <c r="AO288" s="1359" t="str">
        <f>IF(AND(U288&lt;&gt;"",AO286=""),"新規に適用",IF(AND(U288&lt;&gt;"",AO286&lt;&gt;""),"継続で適用",""))</f>
        <v/>
      </c>
      <c r="AP288" s="1361"/>
      <c r="AQ288" s="1359" t="str">
        <f>IF(AND(U288&lt;&gt;"",AQ286=""),"新規に適用",IF(AND(U288&lt;&gt;"",AQ286&lt;&gt;""),"継続で適用",""))</f>
        <v/>
      </c>
      <c r="AR288" s="1347" t="str">
        <f t="shared" si="178"/>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x14ac:dyDescent="0.2">
      <c r="A289" s="1230"/>
      <c r="B289" s="1379"/>
      <c r="C289" s="1380"/>
      <c r="D289" s="1380"/>
      <c r="E289" s="1380"/>
      <c r="F289" s="1381"/>
      <c r="G289" s="1270"/>
      <c r="H289" s="1270"/>
      <c r="I289" s="1270"/>
      <c r="J289" s="1376"/>
      <c r="K289" s="1270"/>
      <c r="L289" s="1251"/>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x14ac:dyDescent="0.15">
      <c r="A290" s="1244">
        <v>70</v>
      </c>
      <c r="B290" s="1274"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2189</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10"/>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2113</v>
      </c>
      <c r="BA290" s="1324" t="s">
        <v>2114</v>
      </c>
      <c r="BB290" s="1324" t="s">
        <v>2115</v>
      </c>
      <c r="BC290" s="1324" t="s">
        <v>2116</v>
      </c>
      <c r="BD290" s="1324" t="str">
        <f>IF(AND(P290&lt;&gt;"新加算Ⅰ",P290&lt;&gt;"新加算Ⅱ",P290&lt;&gt;"新加算Ⅲ",P290&lt;&gt;"新加算Ⅳ"),P290,IF(Q292&lt;&gt;"",Q292,""))</f>
        <v/>
      </c>
      <c r="BE290" s="1324"/>
      <c r="BF290" s="1324" t="str">
        <f t="shared" ref="BF290" si="225">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x14ac:dyDescent="0.15">
      <c r="A291" s="1229"/>
      <c r="B291" s="1275"/>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12"/>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x14ac:dyDescent="0.15">
      <c r="A292" s="1243"/>
      <c r="B292" s="1275"/>
      <c r="C292" s="1264"/>
      <c r="D292" s="1264"/>
      <c r="E292" s="1264"/>
      <c r="F292" s="1265"/>
      <c r="G292" s="1269"/>
      <c r="H292" s="1269"/>
      <c r="I292" s="1269"/>
      <c r="J292" s="1375"/>
      <c r="K292" s="1269"/>
      <c r="L292" s="1250"/>
      <c r="M292" s="1253"/>
      <c r="N292" s="1374"/>
      <c r="O292" s="1371"/>
      <c r="P292" s="1393" t="s">
        <v>2196</v>
      </c>
      <c r="Q292" s="1389" t="str">
        <f>IFERROR(VLOOKUP('別紙様式2-2（４・５月分）'!AR221,【参考】数式用!$AT$5:$AV$22,3,FALSE),"")</f>
        <v/>
      </c>
      <c r="R292" s="1391" t="s">
        <v>2207</v>
      </c>
      <c r="S292" s="1399" t="str">
        <f>IFERROR(VLOOKUP(K290,【参考】数式用!$A$5:$AB$27,MATCH(Q292,【参考】数式用!$B$4:$AB$4,0)+1,0),"")</f>
        <v/>
      </c>
      <c r="T292" s="1462" t="s">
        <v>231</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26">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si="220"/>
        <v/>
      </c>
      <c r="AO292" s="1359" t="str">
        <f>IF(AND(U292&lt;&gt;"",AO290=""),"新規に適用",IF(AND(U292&lt;&gt;"",AO290&lt;&gt;""),"継続で適用",""))</f>
        <v/>
      </c>
      <c r="AP292" s="1361"/>
      <c r="AQ292" s="1359" t="str">
        <f>IF(AND(U292&lt;&gt;"",AQ290=""),"新規に適用",IF(AND(U292&lt;&gt;"",AQ290&lt;&gt;""),"継続で適用",""))</f>
        <v/>
      </c>
      <c r="AR292" s="1347" t="str">
        <f t="shared" si="178"/>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x14ac:dyDescent="0.2">
      <c r="A293" s="1230"/>
      <c r="B293" s="1379"/>
      <c r="C293" s="1380"/>
      <c r="D293" s="1380"/>
      <c r="E293" s="1380"/>
      <c r="F293" s="1381"/>
      <c r="G293" s="1270"/>
      <c r="H293" s="1270"/>
      <c r="I293" s="1270"/>
      <c r="J293" s="1376"/>
      <c r="K293" s="1270"/>
      <c r="L293" s="1251"/>
      <c r="M293" s="1254"/>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x14ac:dyDescent="0.15">
      <c r="A294" s="1228">
        <v>71</v>
      </c>
      <c r="B294" s="1275"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2189</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10"/>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2113</v>
      </c>
      <c r="BA294" s="1324" t="s">
        <v>2114</v>
      </c>
      <c r="BB294" s="1324" t="s">
        <v>2115</v>
      </c>
      <c r="BC294" s="1324" t="s">
        <v>2116</v>
      </c>
      <c r="BD294" s="1324" t="str">
        <f>IF(AND(P294&lt;&gt;"新加算Ⅰ",P294&lt;&gt;"新加算Ⅱ",P294&lt;&gt;"新加算Ⅲ",P294&lt;&gt;"新加算Ⅳ"),P294,IF(Q296&lt;&gt;"",Q296,""))</f>
        <v/>
      </c>
      <c r="BE294" s="1324"/>
      <c r="BF294" s="1324" t="str">
        <f t="shared" ref="BF294" si="228">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x14ac:dyDescent="0.15">
      <c r="A295" s="1229"/>
      <c r="B295" s="1275"/>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12"/>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x14ac:dyDescent="0.15">
      <c r="A296" s="1243"/>
      <c r="B296" s="1275"/>
      <c r="C296" s="1264"/>
      <c r="D296" s="1264"/>
      <c r="E296" s="1264"/>
      <c r="F296" s="1265"/>
      <c r="G296" s="1269"/>
      <c r="H296" s="1269"/>
      <c r="I296" s="1269"/>
      <c r="J296" s="1375"/>
      <c r="K296" s="1269"/>
      <c r="L296" s="1250"/>
      <c r="M296" s="1377"/>
      <c r="N296" s="1374"/>
      <c r="O296" s="1371"/>
      <c r="P296" s="1393" t="s">
        <v>2196</v>
      </c>
      <c r="Q296" s="1389" t="str">
        <f>IFERROR(VLOOKUP('別紙様式2-2（４・５月分）'!AR224,【参考】数式用!$AT$5:$AV$22,3,FALSE),"")</f>
        <v/>
      </c>
      <c r="R296" s="1391" t="s">
        <v>2207</v>
      </c>
      <c r="S296" s="1397" t="str">
        <f>IFERROR(VLOOKUP(K294,【参考】数式用!$A$5:$AB$27,MATCH(Q296,【参考】数式用!$B$4:$AB$4,0)+1,0),"")</f>
        <v/>
      </c>
      <c r="T296" s="1462" t="s">
        <v>231</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9">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si="220"/>
        <v/>
      </c>
      <c r="AO296" s="1359" t="str">
        <f>IF(AND(U296&lt;&gt;"",AO294=""),"新規に適用",IF(AND(U296&lt;&gt;"",AO294&lt;&gt;""),"継続で適用",""))</f>
        <v/>
      </c>
      <c r="AP296" s="1361"/>
      <c r="AQ296" s="1359" t="str">
        <f>IF(AND(U296&lt;&gt;"",AQ294=""),"新規に適用",IF(AND(U296&lt;&gt;"",AQ294&lt;&gt;""),"継続で適用",""))</f>
        <v/>
      </c>
      <c r="AR296" s="1347"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x14ac:dyDescent="0.2">
      <c r="A297" s="1230"/>
      <c r="B297" s="1379"/>
      <c r="C297" s="1380"/>
      <c r="D297" s="1380"/>
      <c r="E297" s="1380"/>
      <c r="F297" s="1381"/>
      <c r="G297" s="1270"/>
      <c r="H297" s="1270"/>
      <c r="I297" s="1270"/>
      <c r="J297" s="1376"/>
      <c r="K297" s="1270"/>
      <c r="L297" s="1251"/>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x14ac:dyDescent="0.15">
      <c r="A298" s="1244">
        <v>72</v>
      </c>
      <c r="B298" s="1274"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2189</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10"/>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2113</v>
      </c>
      <c r="BA298" s="1324" t="s">
        <v>2114</v>
      </c>
      <c r="BB298" s="1324" t="s">
        <v>2115</v>
      </c>
      <c r="BC298" s="1324" t="s">
        <v>2116</v>
      </c>
      <c r="BD298" s="1324" t="str">
        <f>IF(AND(P298&lt;&gt;"新加算Ⅰ",P298&lt;&gt;"新加算Ⅱ",P298&lt;&gt;"新加算Ⅲ",P298&lt;&gt;"新加算Ⅳ"),P298,IF(Q300&lt;&gt;"",Q300,""))</f>
        <v/>
      </c>
      <c r="BE298" s="1324"/>
      <c r="BF298" s="1324" t="str">
        <f t="shared" ref="BF298" si="232">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x14ac:dyDescent="0.15">
      <c r="A299" s="1229"/>
      <c r="B299" s="1275"/>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12"/>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x14ac:dyDescent="0.15">
      <c r="A300" s="1243"/>
      <c r="B300" s="1275"/>
      <c r="C300" s="1264"/>
      <c r="D300" s="1264"/>
      <c r="E300" s="1264"/>
      <c r="F300" s="1265"/>
      <c r="G300" s="1269"/>
      <c r="H300" s="1269"/>
      <c r="I300" s="1269"/>
      <c r="J300" s="1375"/>
      <c r="K300" s="1269"/>
      <c r="L300" s="1250"/>
      <c r="M300" s="1253"/>
      <c r="N300" s="1374"/>
      <c r="O300" s="1371"/>
      <c r="P300" s="1393" t="s">
        <v>2196</v>
      </c>
      <c r="Q300" s="1389" t="str">
        <f>IFERROR(VLOOKUP('別紙様式2-2（４・５月分）'!AR227,【参考】数式用!$AT$5:$AV$22,3,FALSE),"")</f>
        <v/>
      </c>
      <c r="R300" s="1391" t="s">
        <v>2207</v>
      </c>
      <c r="S300" s="1399" t="str">
        <f>IFERROR(VLOOKUP(K298,【参考】数式用!$A$5:$AB$27,MATCH(Q300,【参考】数式用!$B$4:$AB$4,0)+1,0),"")</f>
        <v/>
      </c>
      <c r="T300" s="1462" t="s">
        <v>231</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33">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si="220"/>
        <v/>
      </c>
      <c r="AO300" s="1359" t="str">
        <f>IF(AND(U300&lt;&gt;"",AO298=""),"新規に適用",IF(AND(U300&lt;&gt;"",AO298&lt;&gt;""),"継続で適用",""))</f>
        <v/>
      </c>
      <c r="AP300" s="1361"/>
      <c r="AQ300" s="1359" t="str">
        <f>IF(AND(U300&lt;&gt;"",AQ298=""),"新規に適用",IF(AND(U300&lt;&gt;"",AQ298&lt;&gt;""),"継続で適用",""))</f>
        <v/>
      </c>
      <c r="AR300" s="1347" t="str">
        <f t="shared" si="230"/>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x14ac:dyDescent="0.2">
      <c r="A301" s="1230"/>
      <c r="B301" s="1379"/>
      <c r="C301" s="1380"/>
      <c r="D301" s="1380"/>
      <c r="E301" s="1380"/>
      <c r="F301" s="1381"/>
      <c r="G301" s="1270"/>
      <c r="H301" s="1270"/>
      <c r="I301" s="1270"/>
      <c r="J301" s="1376"/>
      <c r="K301" s="1270"/>
      <c r="L301" s="1251"/>
      <c r="M301" s="1254"/>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x14ac:dyDescent="0.15">
      <c r="A302" s="1228">
        <v>73</v>
      </c>
      <c r="B302" s="1275"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2189</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10"/>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2113</v>
      </c>
      <c r="BA302" s="1324" t="s">
        <v>2114</v>
      </c>
      <c r="BB302" s="1324" t="s">
        <v>2115</v>
      </c>
      <c r="BC302" s="1324" t="s">
        <v>2116</v>
      </c>
      <c r="BD302" s="1324" t="str">
        <f>IF(AND(P302&lt;&gt;"新加算Ⅰ",P302&lt;&gt;"新加算Ⅱ",P302&lt;&gt;"新加算Ⅲ",P302&lt;&gt;"新加算Ⅳ"),P302,IF(Q304&lt;&gt;"",Q304,""))</f>
        <v/>
      </c>
      <c r="BE302" s="1324"/>
      <c r="BF302" s="1324" t="str">
        <f t="shared" ref="BF302" si="235">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x14ac:dyDescent="0.15">
      <c r="A303" s="1229"/>
      <c r="B303" s="1275"/>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12"/>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x14ac:dyDescent="0.15">
      <c r="A304" s="1243"/>
      <c r="B304" s="1275"/>
      <c r="C304" s="1264"/>
      <c r="D304" s="1264"/>
      <c r="E304" s="1264"/>
      <c r="F304" s="1265"/>
      <c r="G304" s="1269"/>
      <c r="H304" s="1269"/>
      <c r="I304" s="1269"/>
      <c r="J304" s="1375"/>
      <c r="K304" s="1269"/>
      <c r="L304" s="1250"/>
      <c r="M304" s="1377"/>
      <c r="N304" s="1374"/>
      <c r="O304" s="1371"/>
      <c r="P304" s="1393" t="s">
        <v>2196</v>
      </c>
      <c r="Q304" s="1389" t="str">
        <f>IFERROR(VLOOKUP('別紙様式2-2（４・５月分）'!AR230,【参考】数式用!$AT$5:$AV$22,3,FALSE),"")</f>
        <v/>
      </c>
      <c r="R304" s="1391" t="s">
        <v>2207</v>
      </c>
      <c r="S304" s="1397" t="str">
        <f>IFERROR(VLOOKUP(K302,【参考】数式用!$A$5:$AB$27,MATCH(Q304,【参考】数式用!$B$4:$AB$4,0)+1,0),"")</f>
        <v/>
      </c>
      <c r="T304" s="1462" t="s">
        <v>231</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36">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si="220"/>
        <v/>
      </c>
      <c r="AO304" s="1359" t="str">
        <f>IF(AND(U304&lt;&gt;"",AO302=""),"新規に適用",IF(AND(U304&lt;&gt;"",AO302&lt;&gt;""),"継続で適用",""))</f>
        <v/>
      </c>
      <c r="AP304" s="1361"/>
      <c r="AQ304" s="1359" t="str">
        <f>IF(AND(U304&lt;&gt;"",AQ302=""),"新規に適用",IF(AND(U304&lt;&gt;"",AQ302&lt;&gt;""),"継続で適用",""))</f>
        <v/>
      </c>
      <c r="AR304" s="1347" t="str">
        <f t="shared" si="230"/>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x14ac:dyDescent="0.2">
      <c r="A305" s="1230"/>
      <c r="B305" s="1379"/>
      <c r="C305" s="1380"/>
      <c r="D305" s="1380"/>
      <c r="E305" s="1380"/>
      <c r="F305" s="1381"/>
      <c r="G305" s="1270"/>
      <c r="H305" s="1270"/>
      <c r="I305" s="1270"/>
      <c r="J305" s="1376"/>
      <c r="K305" s="1270"/>
      <c r="L305" s="1251"/>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x14ac:dyDescent="0.15">
      <c r="A306" s="1244">
        <v>74</v>
      </c>
      <c r="B306" s="1275"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2189</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10"/>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2113</v>
      </c>
      <c r="BA306" s="1324" t="s">
        <v>2114</v>
      </c>
      <c r="BB306" s="1324" t="s">
        <v>2115</v>
      </c>
      <c r="BC306" s="1324" t="s">
        <v>2116</v>
      </c>
      <c r="BD306" s="1324" t="str">
        <f>IF(AND(P306&lt;&gt;"新加算Ⅰ",P306&lt;&gt;"新加算Ⅱ",P306&lt;&gt;"新加算Ⅲ",P306&lt;&gt;"新加算Ⅳ"),P306,IF(Q308&lt;&gt;"",Q308,""))</f>
        <v/>
      </c>
      <c r="BE306" s="1324"/>
      <c r="BF306" s="1324" t="str">
        <f t="shared" ref="BF306" si="238">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x14ac:dyDescent="0.15">
      <c r="A307" s="1229"/>
      <c r="B307" s="1275"/>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12"/>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x14ac:dyDescent="0.15">
      <c r="A308" s="1243"/>
      <c r="B308" s="1275"/>
      <c r="C308" s="1264"/>
      <c r="D308" s="1264"/>
      <c r="E308" s="1264"/>
      <c r="F308" s="1265"/>
      <c r="G308" s="1269"/>
      <c r="H308" s="1269"/>
      <c r="I308" s="1269"/>
      <c r="J308" s="1375"/>
      <c r="K308" s="1269"/>
      <c r="L308" s="1250"/>
      <c r="M308" s="1377"/>
      <c r="N308" s="1374"/>
      <c r="O308" s="1371"/>
      <c r="P308" s="1393" t="s">
        <v>2196</v>
      </c>
      <c r="Q308" s="1389" t="str">
        <f>IFERROR(VLOOKUP('別紙様式2-2（４・５月分）'!AR233,【参考】数式用!$AT$5:$AV$22,3,FALSE),"")</f>
        <v/>
      </c>
      <c r="R308" s="1391" t="s">
        <v>2207</v>
      </c>
      <c r="S308" s="1397" t="str">
        <f>IFERROR(VLOOKUP(K306,【参考】数式用!$A$5:$AB$27,MATCH(Q308,【参考】数式用!$B$4:$AB$4,0)+1,0),"")</f>
        <v/>
      </c>
      <c r="T308" s="1462" t="s">
        <v>231</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9">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si="220"/>
        <v/>
      </c>
      <c r="AO308" s="1359" t="str">
        <f>IF(AND(U308&lt;&gt;"",AO306=""),"新規に適用",IF(AND(U308&lt;&gt;"",AO306&lt;&gt;""),"継続で適用",""))</f>
        <v/>
      </c>
      <c r="AP308" s="1361"/>
      <c r="AQ308" s="1359" t="str">
        <f>IF(AND(U308&lt;&gt;"",AQ306=""),"新規に適用",IF(AND(U308&lt;&gt;"",AQ306&lt;&gt;""),"継続で適用",""))</f>
        <v/>
      </c>
      <c r="AR308" s="1347" t="str">
        <f t="shared" si="230"/>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x14ac:dyDescent="0.2">
      <c r="A309" s="1230"/>
      <c r="B309" s="1379"/>
      <c r="C309" s="1380"/>
      <c r="D309" s="1380"/>
      <c r="E309" s="1380"/>
      <c r="F309" s="1381"/>
      <c r="G309" s="1270"/>
      <c r="H309" s="1270"/>
      <c r="I309" s="1270"/>
      <c r="J309" s="1376"/>
      <c r="K309" s="1270"/>
      <c r="L309" s="1251"/>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x14ac:dyDescent="0.15">
      <c r="A310" s="1228">
        <v>75</v>
      </c>
      <c r="B310" s="1274"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2189</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10"/>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2113</v>
      </c>
      <c r="BA310" s="1324" t="s">
        <v>2114</v>
      </c>
      <c r="BB310" s="1324" t="s">
        <v>2115</v>
      </c>
      <c r="BC310" s="1324" t="s">
        <v>2116</v>
      </c>
      <c r="BD310" s="1324" t="str">
        <f>IF(AND(P310&lt;&gt;"新加算Ⅰ",P310&lt;&gt;"新加算Ⅱ",P310&lt;&gt;"新加算Ⅲ",P310&lt;&gt;"新加算Ⅳ"),P310,IF(Q312&lt;&gt;"",Q312,""))</f>
        <v/>
      </c>
      <c r="BE310" s="1324"/>
      <c r="BF310" s="1324" t="str">
        <f t="shared" ref="BF310" si="241">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x14ac:dyDescent="0.15">
      <c r="A311" s="1229"/>
      <c r="B311" s="1275"/>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12"/>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x14ac:dyDescent="0.15">
      <c r="A312" s="1243"/>
      <c r="B312" s="1275"/>
      <c r="C312" s="1264"/>
      <c r="D312" s="1264"/>
      <c r="E312" s="1264"/>
      <c r="F312" s="1265"/>
      <c r="G312" s="1269"/>
      <c r="H312" s="1269"/>
      <c r="I312" s="1269"/>
      <c r="J312" s="1375"/>
      <c r="K312" s="1269"/>
      <c r="L312" s="1250"/>
      <c r="M312" s="1253"/>
      <c r="N312" s="1374"/>
      <c r="O312" s="1371"/>
      <c r="P312" s="1393" t="s">
        <v>2196</v>
      </c>
      <c r="Q312" s="1389" t="str">
        <f>IFERROR(VLOOKUP('別紙様式2-2（４・５月分）'!AR236,【参考】数式用!$AT$5:$AV$22,3,FALSE),"")</f>
        <v/>
      </c>
      <c r="R312" s="1391" t="s">
        <v>2207</v>
      </c>
      <c r="S312" s="1399" t="str">
        <f>IFERROR(VLOOKUP(K310,【参考】数式用!$A$5:$AB$27,MATCH(Q312,【参考】数式用!$B$4:$AB$4,0)+1,0),"")</f>
        <v/>
      </c>
      <c r="T312" s="1462" t="s">
        <v>231</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42">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si="220"/>
        <v/>
      </c>
      <c r="AO312" s="1359" t="str">
        <f>IF(AND(U312&lt;&gt;"",AO310=""),"新規に適用",IF(AND(U312&lt;&gt;"",AO310&lt;&gt;""),"継続で適用",""))</f>
        <v/>
      </c>
      <c r="AP312" s="1361"/>
      <c r="AQ312" s="1359" t="str">
        <f>IF(AND(U312&lt;&gt;"",AQ310=""),"新規に適用",IF(AND(U312&lt;&gt;"",AQ310&lt;&gt;""),"継続で適用",""))</f>
        <v/>
      </c>
      <c r="AR312" s="1347" t="str">
        <f t="shared" si="230"/>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x14ac:dyDescent="0.2">
      <c r="A313" s="1230"/>
      <c r="B313" s="1379"/>
      <c r="C313" s="1380"/>
      <c r="D313" s="1380"/>
      <c r="E313" s="1380"/>
      <c r="F313" s="1381"/>
      <c r="G313" s="1270"/>
      <c r="H313" s="1270"/>
      <c r="I313" s="1270"/>
      <c r="J313" s="1376"/>
      <c r="K313" s="1270"/>
      <c r="L313" s="1251"/>
      <c r="M313" s="1254"/>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x14ac:dyDescent="0.15">
      <c r="A314" s="1244">
        <v>76</v>
      </c>
      <c r="B314" s="1275"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2189</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10"/>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2113</v>
      </c>
      <c r="BA314" s="1324" t="s">
        <v>2114</v>
      </c>
      <c r="BB314" s="1324" t="s">
        <v>2115</v>
      </c>
      <c r="BC314" s="1324" t="s">
        <v>2116</v>
      </c>
      <c r="BD314" s="1324" t="str">
        <f>IF(AND(P314&lt;&gt;"新加算Ⅰ",P314&lt;&gt;"新加算Ⅱ",P314&lt;&gt;"新加算Ⅲ",P314&lt;&gt;"新加算Ⅳ"),P314,IF(Q316&lt;&gt;"",Q316,""))</f>
        <v/>
      </c>
      <c r="BE314" s="1324"/>
      <c r="BF314" s="1324" t="str">
        <f t="shared" ref="BF314" si="244">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x14ac:dyDescent="0.15">
      <c r="A315" s="1229"/>
      <c r="B315" s="1275"/>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12"/>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x14ac:dyDescent="0.15">
      <c r="A316" s="1243"/>
      <c r="B316" s="1275"/>
      <c r="C316" s="1264"/>
      <c r="D316" s="1264"/>
      <c r="E316" s="1264"/>
      <c r="F316" s="1265"/>
      <c r="G316" s="1269"/>
      <c r="H316" s="1269"/>
      <c r="I316" s="1269"/>
      <c r="J316" s="1375"/>
      <c r="K316" s="1269"/>
      <c r="L316" s="1250"/>
      <c r="M316" s="1377"/>
      <c r="N316" s="1374"/>
      <c r="O316" s="1371"/>
      <c r="P316" s="1393" t="s">
        <v>2196</v>
      </c>
      <c r="Q316" s="1389" t="str">
        <f>IFERROR(VLOOKUP('別紙様式2-2（４・５月分）'!AR239,【参考】数式用!$AT$5:$AV$22,3,FALSE),"")</f>
        <v/>
      </c>
      <c r="R316" s="1391" t="s">
        <v>2207</v>
      </c>
      <c r="S316" s="1397" t="str">
        <f>IFERROR(VLOOKUP(K314,【参考】数式用!$A$5:$AB$27,MATCH(Q316,【参考】数式用!$B$4:$AB$4,0)+1,0),"")</f>
        <v/>
      </c>
      <c r="T316" s="1462" t="s">
        <v>231</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45">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si="220"/>
        <v/>
      </c>
      <c r="AO316" s="1359" t="str">
        <f>IF(AND(U316&lt;&gt;"",AO314=""),"新規に適用",IF(AND(U316&lt;&gt;"",AO314&lt;&gt;""),"継続で適用",""))</f>
        <v/>
      </c>
      <c r="AP316" s="1361"/>
      <c r="AQ316" s="1359" t="str">
        <f>IF(AND(U316&lt;&gt;"",AQ314=""),"新規に適用",IF(AND(U316&lt;&gt;"",AQ314&lt;&gt;""),"継続で適用",""))</f>
        <v/>
      </c>
      <c r="AR316" s="1347" t="str">
        <f t="shared" si="230"/>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x14ac:dyDescent="0.2">
      <c r="A317" s="1230"/>
      <c r="B317" s="1379"/>
      <c r="C317" s="1380"/>
      <c r="D317" s="1380"/>
      <c r="E317" s="1380"/>
      <c r="F317" s="1381"/>
      <c r="G317" s="1270"/>
      <c r="H317" s="1270"/>
      <c r="I317" s="1270"/>
      <c r="J317" s="1376"/>
      <c r="K317" s="1270"/>
      <c r="L317" s="1251"/>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x14ac:dyDescent="0.15">
      <c r="A318" s="1228">
        <v>77</v>
      </c>
      <c r="B318" s="1274"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2189</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10"/>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2113</v>
      </c>
      <c r="BA318" s="1324" t="s">
        <v>2114</v>
      </c>
      <c r="BB318" s="1324" t="s">
        <v>2115</v>
      </c>
      <c r="BC318" s="1324" t="s">
        <v>2116</v>
      </c>
      <c r="BD318" s="1324" t="str">
        <f>IF(AND(P318&lt;&gt;"新加算Ⅰ",P318&lt;&gt;"新加算Ⅱ",P318&lt;&gt;"新加算Ⅲ",P318&lt;&gt;"新加算Ⅳ"),P318,IF(Q320&lt;&gt;"",Q320,""))</f>
        <v/>
      </c>
      <c r="BE318" s="1324"/>
      <c r="BF318" s="1324" t="str">
        <f t="shared" ref="BF318" si="247">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x14ac:dyDescent="0.15">
      <c r="A319" s="1229"/>
      <c r="B319" s="1275"/>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12"/>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x14ac:dyDescent="0.15">
      <c r="A320" s="1243"/>
      <c r="B320" s="1275"/>
      <c r="C320" s="1264"/>
      <c r="D320" s="1264"/>
      <c r="E320" s="1264"/>
      <c r="F320" s="1265"/>
      <c r="G320" s="1269"/>
      <c r="H320" s="1269"/>
      <c r="I320" s="1269"/>
      <c r="J320" s="1375"/>
      <c r="K320" s="1269"/>
      <c r="L320" s="1250"/>
      <c r="M320" s="1253"/>
      <c r="N320" s="1374"/>
      <c r="O320" s="1371"/>
      <c r="P320" s="1393" t="s">
        <v>2196</v>
      </c>
      <c r="Q320" s="1389" t="str">
        <f>IFERROR(VLOOKUP('別紙様式2-2（４・５月分）'!AR242,【参考】数式用!$AT$5:$AV$22,3,FALSE),"")</f>
        <v/>
      </c>
      <c r="R320" s="1391" t="s">
        <v>2207</v>
      </c>
      <c r="S320" s="1399" t="str">
        <f>IFERROR(VLOOKUP(K318,【参考】数式用!$A$5:$AB$27,MATCH(Q320,【参考】数式用!$B$4:$AB$4,0)+1,0),"")</f>
        <v/>
      </c>
      <c r="T320" s="1462" t="s">
        <v>231</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8">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si="220"/>
        <v/>
      </c>
      <c r="AO320" s="1359" t="str">
        <f>IF(AND(U320&lt;&gt;"",AO318=""),"新規に適用",IF(AND(U320&lt;&gt;"",AO318&lt;&gt;""),"継続で適用",""))</f>
        <v/>
      </c>
      <c r="AP320" s="1361"/>
      <c r="AQ320" s="1359" t="str">
        <f>IF(AND(U320&lt;&gt;"",AQ318=""),"新規に適用",IF(AND(U320&lt;&gt;"",AQ318&lt;&gt;""),"継続で適用",""))</f>
        <v/>
      </c>
      <c r="AR320" s="1347" t="str">
        <f t="shared" si="230"/>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x14ac:dyDescent="0.2">
      <c r="A321" s="1230"/>
      <c r="B321" s="1379"/>
      <c r="C321" s="1380"/>
      <c r="D321" s="1380"/>
      <c r="E321" s="1380"/>
      <c r="F321" s="1381"/>
      <c r="G321" s="1270"/>
      <c r="H321" s="1270"/>
      <c r="I321" s="1270"/>
      <c r="J321" s="1376"/>
      <c r="K321" s="1270"/>
      <c r="L321" s="1251"/>
      <c r="M321" s="1254"/>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x14ac:dyDescent="0.15">
      <c r="A322" s="1244">
        <v>78</v>
      </c>
      <c r="B322" s="1275"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2189</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10"/>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2113</v>
      </c>
      <c r="BA322" s="1324" t="s">
        <v>2114</v>
      </c>
      <c r="BB322" s="1324" t="s">
        <v>2115</v>
      </c>
      <c r="BC322" s="1324" t="s">
        <v>2116</v>
      </c>
      <c r="BD322" s="1324" t="str">
        <f>IF(AND(P322&lt;&gt;"新加算Ⅰ",P322&lt;&gt;"新加算Ⅱ",P322&lt;&gt;"新加算Ⅲ",P322&lt;&gt;"新加算Ⅳ"),P322,IF(Q324&lt;&gt;"",Q324,""))</f>
        <v/>
      </c>
      <c r="BE322" s="1324"/>
      <c r="BF322" s="1324" t="str">
        <f t="shared" ref="BF322" si="250">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x14ac:dyDescent="0.15">
      <c r="A323" s="1229"/>
      <c r="B323" s="1275"/>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12"/>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x14ac:dyDescent="0.15">
      <c r="A324" s="1243"/>
      <c r="B324" s="1275"/>
      <c r="C324" s="1264"/>
      <c r="D324" s="1264"/>
      <c r="E324" s="1264"/>
      <c r="F324" s="1265"/>
      <c r="G324" s="1269"/>
      <c r="H324" s="1269"/>
      <c r="I324" s="1269"/>
      <c r="J324" s="1375"/>
      <c r="K324" s="1269"/>
      <c r="L324" s="1250"/>
      <c r="M324" s="1377"/>
      <c r="N324" s="1374"/>
      <c r="O324" s="1371"/>
      <c r="P324" s="1393" t="s">
        <v>2196</v>
      </c>
      <c r="Q324" s="1389" t="str">
        <f>IFERROR(VLOOKUP('別紙様式2-2（４・５月分）'!AR245,【参考】数式用!$AT$5:$AV$22,3,FALSE),"")</f>
        <v/>
      </c>
      <c r="R324" s="1391" t="s">
        <v>2207</v>
      </c>
      <c r="S324" s="1397" t="str">
        <f>IFERROR(VLOOKUP(K322,【参考】数式用!$A$5:$AB$27,MATCH(Q324,【参考】数式用!$B$4:$AB$4,0)+1,0),"")</f>
        <v/>
      </c>
      <c r="T324" s="1462" t="s">
        <v>231</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51">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si="220"/>
        <v/>
      </c>
      <c r="AO324" s="1359" t="str">
        <f>IF(AND(U324&lt;&gt;"",AO322=""),"新規に適用",IF(AND(U324&lt;&gt;"",AO322&lt;&gt;""),"継続で適用",""))</f>
        <v/>
      </c>
      <c r="AP324" s="1361"/>
      <c r="AQ324" s="1359" t="str">
        <f>IF(AND(U324&lt;&gt;"",AQ322=""),"新規に適用",IF(AND(U324&lt;&gt;"",AQ322&lt;&gt;""),"継続で適用",""))</f>
        <v/>
      </c>
      <c r="AR324" s="1347" t="str">
        <f t="shared" si="230"/>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x14ac:dyDescent="0.2">
      <c r="A325" s="1230"/>
      <c r="B325" s="1379"/>
      <c r="C325" s="1380"/>
      <c r="D325" s="1380"/>
      <c r="E325" s="1380"/>
      <c r="F325" s="1381"/>
      <c r="G325" s="1270"/>
      <c r="H325" s="1270"/>
      <c r="I325" s="1270"/>
      <c r="J325" s="1376"/>
      <c r="K325" s="1270"/>
      <c r="L325" s="1251"/>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x14ac:dyDescent="0.15">
      <c r="A326" s="1228">
        <v>79</v>
      </c>
      <c r="B326" s="1274"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2189</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10"/>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2113</v>
      </c>
      <c r="BA326" s="1324" t="s">
        <v>2114</v>
      </c>
      <c r="BB326" s="1324" t="s">
        <v>2115</v>
      </c>
      <c r="BC326" s="1324" t="s">
        <v>2116</v>
      </c>
      <c r="BD326" s="1324" t="str">
        <f>IF(AND(P326&lt;&gt;"新加算Ⅰ",P326&lt;&gt;"新加算Ⅱ",P326&lt;&gt;"新加算Ⅲ",P326&lt;&gt;"新加算Ⅳ"),P326,IF(Q328&lt;&gt;"",Q328,""))</f>
        <v/>
      </c>
      <c r="BE326" s="1324"/>
      <c r="BF326" s="1324" t="str">
        <f t="shared" ref="BF326" si="25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x14ac:dyDescent="0.15">
      <c r="A327" s="1229"/>
      <c r="B327" s="1275"/>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12"/>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x14ac:dyDescent="0.15">
      <c r="A328" s="1243"/>
      <c r="B328" s="1275"/>
      <c r="C328" s="1264"/>
      <c r="D328" s="1264"/>
      <c r="E328" s="1264"/>
      <c r="F328" s="1265"/>
      <c r="G328" s="1269"/>
      <c r="H328" s="1269"/>
      <c r="I328" s="1269"/>
      <c r="J328" s="1375"/>
      <c r="K328" s="1269"/>
      <c r="L328" s="1250"/>
      <c r="M328" s="1253"/>
      <c r="N328" s="1374"/>
      <c r="O328" s="1371"/>
      <c r="P328" s="1393" t="s">
        <v>2196</v>
      </c>
      <c r="Q328" s="1389" t="str">
        <f>IFERROR(VLOOKUP('別紙様式2-2（４・５月分）'!AR248,【参考】数式用!$AT$5:$AV$22,3,FALSE),"")</f>
        <v/>
      </c>
      <c r="R328" s="1391" t="s">
        <v>2207</v>
      </c>
      <c r="S328" s="1399" t="str">
        <f>IFERROR(VLOOKUP(K326,【参考】数式用!$A$5:$AB$27,MATCH(Q328,【参考】数式用!$B$4:$AB$4,0)+1,0),"")</f>
        <v/>
      </c>
      <c r="T328" s="1462" t="s">
        <v>231</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5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si="220"/>
        <v/>
      </c>
      <c r="AO328" s="1359" t="str">
        <f>IF(AND(U328&lt;&gt;"",AO326=""),"新規に適用",IF(AND(U328&lt;&gt;"",AO326&lt;&gt;""),"継続で適用",""))</f>
        <v/>
      </c>
      <c r="AP328" s="1361"/>
      <c r="AQ328" s="1359" t="str">
        <f>IF(AND(U328&lt;&gt;"",AQ326=""),"新規に適用",IF(AND(U328&lt;&gt;"",AQ326&lt;&gt;""),"継続で適用",""))</f>
        <v/>
      </c>
      <c r="AR328" s="1347" t="str">
        <f t="shared" si="230"/>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x14ac:dyDescent="0.2">
      <c r="A329" s="1230"/>
      <c r="B329" s="1379"/>
      <c r="C329" s="1380"/>
      <c r="D329" s="1380"/>
      <c r="E329" s="1380"/>
      <c r="F329" s="1381"/>
      <c r="G329" s="1270"/>
      <c r="H329" s="1270"/>
      <c r="I329" s="1270"/>
      <c r="J329" s="1376"/>
      <c r="K329" s="1270"/>
      <c r="L329" s="1251"/>
      <c r="M329" s="1254"/>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x14ac:dyDescent="0.15">
      <c r="A330" s="1244">
        <v>80</v>
      </c>
      <c r="B330" s="1275"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2189</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10"/>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2113</v>
      </c>
      <c r="BA330" s="1324" t="s">
        <v>2114</v>
      </c>
      <c r="BB330" s="1324" t="s">
        <v>2115</v>
      </c>
      <c r="BC330" s="1324" t="s">
        <v>2116</v>
      </c>
      <c r="BD330" s="1324" t="str">
        <f>IF(AND(P330&lt;&gt;"新加算Ⅰ",P330&lt;&gt;"新加算Ⅱ",P330&lt;&gt;"新加算Ⅲ",P330&lt;&gt;"新加算Ⅳ"),P330,IF(Q332&lt;&gt;"",Q332,""))</f>
        <v/>
      </c>
      <c r="BE330" s="1324"/>
      <c r="BF330" s="1324" t="str">
        <f t="shared" ref="BF330" si="256">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x14ac:dyDescent="0.15">
      <c r="A331" s="1229"/>
      <c r="B331" s="1275"/>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12"/>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x14ac:dyDescent="0.15">
      <c r="A332" s="1243"/>
      <c r="B332" s="1275"/>
      <c r="C332" s="1264"/>
      <c r="D332" s="1264"/>
      <c r="E332" s="1264"/>
      <c r="F332" s="1265"/>
      <c r="G332" s="1269"/>
      <c r="H332" s="1269"/>
      <c r="I332" s="1269"/>
      <c r="J332" s="1375"/>
      <c r="K332" s="1269"/>
      <c r="L332" s="1250"/>
      <c r="M332" s="1377"/>
      <c r="N332" s="1374"/>
      <c r="O332" s="1371"/>
      <c r="P332" s="1393" t="s">
        <v>2196</v>
      </c>
      <c r="Q332" s="1389" t="str">
        <f>IFERROR(VLOOKUP('別紙様式2-2（４・５月分）'!AR251,【参考】数式用!$AT$5:$AV$22,3,FALSE),"")</f>
        <v/>
      </c>
      <c r="R332" s="1391" t="s">
        <v>2207</v>
      </c>
      <c r="S332" s="1397" t="str">
        <f>IFERROR(VLOOKUP(K330,【参考】数式用!$A$5:$AB$27,MATCH(Q332,【参考】数式用!$B$4:$AB$4,0)+1,0),"")</f>
        <v/>
      </c>
      <c r="T332" s="1462" t="s">
        <v>231</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7">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si="220"/>
        <v/>
      </c>
      <c r="AO332" s="1359" t="str">
        <f>IF(AND(U332&lt;&gt;"",AO330=""),"新規に適用",IF(AND(U332&lt;&gt;"",AO330&lt;&gt;""),"継続で適用",""))</f>
        <v/>
      </c>
      <c r="AP332" s="1361"/>
      <c r="AQ332" s="1359" t="str">
        <f>IF(AND(U332&lt;&gt;"",AQ330=""),"新規に適用",IF(AND(U332&lt;&gt;"",AQ330&lt;&gt;""),"継続で適用",""))</f>
        <v/>
      </c>
      <c r="AR332" s="1347" t="str">
        <f t="shared" si="230"/>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x14ac:dyDescent="0.2">
      <c r="A333" s="1230"/>
      <c r="B333" s="1379"/>
      <c r="C333" s="1380"/>
      <c r="D333" s="1380"/>
      <c r="E333" s="1380"/>
      <c r="F333" s="1381"/>
      <c r="G333" s="1270"/>
      <c r="H333" s="1270"/>
      <c r="I333" s="1270"/>
      <c r="J333" s="1376"/>
      <c r="K333" s="1270"/>
      <c r="L333" s="1251"/>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x14ac:dyDescent="0.15">
      <c r="A334" s="1228">
        <v>81</v>
      </c>
      <c r="B334" s="1274"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2189</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10"/>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2113</v>
      </c>
      <c r="BA334" s="1324" t="s">
        <v>2114</v>
      </c>
      <c r="BB334" s="1324" t="s">
        <v>2115</v>
      </c>
      <c r="BC334" s="1324" t="s">
        <v>2116</v>
      </c>
      <c r="BD334" s="1324" t="str">
        <f>IF(AND(P334&lt;&gt;"新加算Ⅰ",P334&lt;&gt;"新加算Ⅱ",P334&lt;&gt;"新加算Ⅲ",P334&lt;&gt;"新加算Ⅳ"),P334,IF(Q336&lt;&gt;"",Q336,""))</f>
        <v/>
      </c>
      <c r="BE334" s="1324"/>
      <c r="BF334" s="1324" t="str">
        <f t="shared" ref="BF334" si="259">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x14ac:dyDescent="0.15">
      <c r="A335" s="1229"/>
      <c r="B335" s="1275"/>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12"/>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x14ac:dyDescent="0.15">
      <c r="A336" s="1243"/>
      <c r="B336" s="1275"/>
      <c r="C336" s="1264"/>
      <c r="D336" s="1264"/>
      <c r="E336" s="1264"/>
      <c r="F336" s="1265"/>
      <c r="G336" s="1269"/>
      <c r="H336" s="1269"/>
      <c r="I336" s="1269"/>
      <c r="J336" s="1375"/>
      <c r="K336" s="1269"/>
      <c r="L336" s="1250"/>
      <c r="M336" s="1253"/>
      <c r="N336" s="1374"/>
      <c r="O336" s="1371"/>
      <c r="P336" s="1393" t="s">
        <v>2196</v>
      </c>
      <c r="Q336" s="1389" t="str">
        <f>IFERROR(VLOOKUP('別紙様式2-2（４・５月分）'!AR254,【参考】数式用!$AT$5:$AV$22,3,FALSE),"")</f>
        <v/>
      </c>
      <c r="R336" s="1391" t="s">
        <v>2207</v>
      </c>
      <c r="S336" s="1399" t="str">
        <f>IFERROR(VLOOKUP(K334,【参考】数式用!$A$5:$AB$27,MATCH(Q336,【参考】数式用!$B$4:$AB$4,0)+1,0),"")</f>
        <v/>
      </c>
      <c r="T336" s="1462" t="s">
        <v>231</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60">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si="220"/>
        <v/>
      </c>
      <c r="AO336" s="1359" t="str">
        <f>IF(AND(U336&lt;&gt;"",AO334=""),"新規に適用",IF(AND(U336&lt;&gt;"",AO334&lt;&gt;""),"継続で適用",""))</f>
        <v/>
      </c>
      <c r="AP336" s="1361"/>
      <c r="AQ336" s="1359" t="str">
        <f>IF(AND(U336&lt;&gt;"",AQ334=""),"新規に適用",IF(AND(U336&lt;&gt;"",AQ334&lt;&gt;""),"継続で適用",""))</f>
        <v/>
      </c>
      <c r="AR336" s="1347" t="str">
        <f t="shared" si="230"/>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x14ac:dyDescent="0.2">
      <c r="A337" s="1230"/>
      <c r="B337" s="1379"/>
      <c r="C337" s="1380"/>
      <c r="D337" s="1380"/>
      <c r="E337" s="1380"/>
      <c r="F337" s="1381"/>
      <c r="G337" s="1270"/>
      <c r="H337" s="1270"/>
      <c r="I337" s="1270"/>
      <c r="J337" s="1376"/>
      <c r="K337" s="1270"/>
      <c r="L337" s="1251"/>
      <c r="M337" s="1254"/>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x14ac:dyDescent="0.15">
      <c r="A338" s="1244">
        <v>82</v>
      </c>
      <c r="B338" s="1275"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2189</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62">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2113</v>
      </c>
      <c r="BA338" s="1324" t="s">
        <v>2114</v>
      </c>
      <c r="BB338" s="1324" t="s">
        <v>2115</v>
      </c>
      <c r="BC338" s="1324" t="s">
        <v>2116</v>
      </c>
      <c r="BD338" s="1324" t="str">
        <f>IF(AND(P338&lt;&gt;"新加算Ⅰ",P338&lt;&gt;"新加算Ⅱ",P338&lt;&gt;"新加算Ⅲ",P338&lt;&gt;"新加算Ⅳ"),P338,IF(Q340&lt;&gt;"",Q340,""))</f>
        <v/>
      </c>
      <c r="BE338" s="1324"/>
      <c r="BF338" s="1324" t="str">
        <f t="shared" ref="BF338" si="263">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x14ac:dyDescent="0.15">
      <c r="A339" s="1229"/>
      <c r="B339" s="1275"/>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x14ac:dyDescent="0.15">
      <c r="A340" s="1243"/>
      <c r="B340" s="1275"/>
      <c r="C340" s="1264"/>
      <c r="D340" s="1264"/>
      <c r="E340" s="1264"/>
      <c r="F340" s="1265"/>
      <c r="G340" s="1269"/>
      <c r="H340" s="1269"/>
      <c r="I340" s="1269"/>
      <c r="J340" s="1375"/>
      <c r="K340" s="1269"/>
      <c r="L340" s="1250"/>
      <c r="M340" s="1377"/>
      <c r="N340" s="1374"/>
      <c r="O340" s="1371"/>
      <c r="P340" s="1393" t="s">
        <v>2196</v>
      </c>
      <c r="Q340" s="1389" t="str">
        <f>IFERROR(VLOOKUP('別紙様式2-2（４・５月分）'!AR257,【参考】数式用!$AT$5:$AV$22,3,FALSE),"")</f>
        <v/>
      </c>
      <c r="R340" s="1391" t="s">
        <v>2207</v>
      </c>
      <c r="S340" s="1397" t="str">
        <f>IFERROR(VLOOKUP(K338,【参考】数式用!$A$5:$AB$27,MATCH(Q340,【参考】数式用!$B$4:$AB$4,0)+1,0),"")</f>
        <v/>
      </c>
      <c r="T340" s="1462" t="s">
        <v>231</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65">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si="220"/>
        <v/>
      </c>
      <c r="AO340" s="1359" t="str">
        <f>IF(AND(U340&lt;&gt;"",AO338=""),"新規に適用",IF(AND(U340&lt;&gt;"",AO338&lt;&gt;""),"継続で適用",""))</f>
        <v/>
      </c>
      <c r="AP340" s="1361"/>
      <c r="AQ340" s="1359" t="str">
        <f>IF(AND(U340&lt;&gt;"",AQ338=""),"新規に適用",IF(AND(U340&lt;&gt;"",AQ338&lt;&gt;""),"継続で適用",""))</f>
        <v/>
      </c>
      <c r="AR340" s="1347" t="str">
        <f t="shared" si="230"/>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x14ac:dyDescent="0.2">
      <c r="A341" s="1230"/>
      <c r="B341" s="1379"/>
      <c r="C341" s="1380"/>
      <c r="D341" s="1380"/>
      <c r="E341" s="1380"/>
      <c r="F341" s="1381"/>
      <c r="G341" s="1270"/>
      <c r="H341" s="1270"/>
      <c r="I341" s="1270"/>
      <c r="J341" s="1376"/>
      <c r="K341" s="1270"/>
      <c r="L341" s="1251"/>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x14ac:dyDescent="0.15">
      <c r="A342" s="1228">
        <v>83</v>
      </c>
      <c r="B342" s="1274"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2189</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62"/>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2113</v>
      </c>
      <c r="BA342" s="1324" t="s">
        <v>2114</v>
      </c>
      <c r="BB342" s="1324" t="s">
        <v>2115</v>
      </c>
      <c r="BC342" s="1324" t="s">
        <v>2116</v>
      </c>
      <c r="BD342" s="1324" t="str">
        <f>IF(AND(P342&lt;&gt;"新加算Ⅰ",P342&lt;&gt;"新加算Ⅱ",P342&lt;&gt;"新加算Ⅲ",P342&lt;&gt;"新加算Ⅳ"),P342,IF(Q344&lt;&gt;"",Q344,""))</f>
        <v/>
      </c>
      <c r="BE342" s="1324"/>
      <c r="BF342" s="1324" t="str">
        <f t="shared" ref="BF342" si="267">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x14ac:dyDescent="0.15">
      <c r="A343" s="1229"/>
      <c r="B343" s="1275"/>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64"/>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x14ac:dyDescent="0.15">
      <c r="A344" s="1243"/>
      <c r="B344" s="1275"/>
      <c r="C344" s="1264"/>
      <c r="D344" s="1264"/>
      <c r="E344" s="1264"/>
      <c r="F344" s="1265"/>
      <c r="G344" s="1269"/>
      <c r="H344" s="1269"/>
      <c r="I344" s="1269"/>
      <c r="J344" s="1375"/>
      <c r="K344" s="1269"/>
      <c r="L344" s="1250"/>
      <c r="M344" s="1253"/>
      <c r="N344" s="1374"/>
      <c r="O344" s="1371"/>
      <c r="P344" s="1393" t="s">
        <v>2196</v>
      </c>
      <c r="Q344" s="1389" t="str">
        <f>IFERROR(VLOOKUP('別紙様式2-2（４・５月分）'!AR260,【参考】数式用!$AT$5:$AV$22,3,FALSE),"")</f>
        <v/>
      </c>
      <c r="R344" s="1391" t="s">
        <v>2207</v>
      </c>
      <c r="S344" s="1399" t="str">
        <f>IFERROR(VLOOKUP(K342,【参考】数式用!$A$5:$AB$27,MATCH(Q344,【参考】数式用!$B$4:$AB$4,0)+1,0),"")</f>
        <v/>
      </c>
      <c r="T344" s="1462" t="s">
        <v>231</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8">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si="220"/>
        <v/>
      </c>
      <c r="AO344" s="1359" t="str">
        <f>IF(AND(U344&lt;&gt;"",AO342=""),"新規に適用",IF(AND(U344&lt;&gt;"",AO342&lt;&gt;""),"継続で適用",""))</f>
        <v/>
      </c>
      <c r="AP344" s="1361"/>
      <c r="AQ344" s="1359" t="str">
        <f>IF(AND(U344&lt;&gt;"",AQ342=""),"新規に適用",IF(AND(U344&lt;&gt;"",AQ342&lt;&gt;""),"継続で適用",""))</f>
        <v/>
      </c>
      <c r="AR344" s="1347" t="str">
        <f t="shared" si="230"/>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x14ac:dyDescent="0.2">
      <c r="A345" s="1230"/>
      <c r="B345" s="1379"/>
      <c r="C345" s="1380"/>
      <c r="D345" s="1380"/>
      <c r="E345" s="1380"/>
      <c r="F345" s="1381"/>
      <c r="G345" s="1270"/>
      <c r="H345" s="1270"/>
      <c r="I345" s="1270"/>
      <c r="J345" s="1376"/>
      <c r="K345" s="1270"/>
      <c r="L345" s="1251"/>
      <c r="M345" s="1254"/>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x14ac:dyDescent="0.15">
      <c r="A346" s="1244">
        <v>84</v>
      </c>
      <c r="B346" s="1275"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2189</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62"/>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2113</v>
      </c>
      <c r="BA346" s="1324" t="s">
        <v>2114</v>
      </c>
      <c r="BB346" s="1324" t="s">
        <v>2115</v>
      </c>
      <c r="BC346" s="1324" t="s">
        <v>2116</v>
      </c>
      <c r="BD346" s="1324" t="str">
        <f>IF(AND(P346&lt;&gt;"新加算Ⅰ",P346&lt;&gt;"新加算Ⅱ",P346&lt;&gt;"新加算Ⅲ",P346&lt;&gt;"新加算Ⅳ"),P346,IF(Q348&lt;&gt;"",Q348,""))</f>
        <v/>
      </c>
      <c r="BE346" s="1324"/>
      <c r="BF346" s="1324" t="str">
        <f t="shared" ref="BF346" si="270">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x14ac:dyDescent="0.15">
      <c r="A347" s="1229"/>
      <c r="B347" s="1275"/>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64"/>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x14ac:dyDescent="0.15">
      <c r="A348" s="1243"/>
      <c r="B348" s="1275"/>
      <c r="C348" s="1264"/>
      <c r="D348" s="1264"/>
      <c r="E348" s="1264"/>
      <c r="F348" s="1265"/>
      <c r="G348" s="1269"/>
      <c r="H348" s="1269"/>
      <c r="I348" s="1269"/>
      <c r="J348" s="1375"/>
      <c r="K348" s="1269"/>
      <c r="L348" s="1250"/>
      <c r="M348" s="1377"/>
      <c r="N348" s="1374"/>
      <c r="O348" s="1371"/>
      <c r="P348" s="1393" t="s">
        <v>2196</v>
      </c>
      <c r="Q348" s="1389" t="str">
        <f>IFERROR(VLOOKUP('別紙様式2-2（４・５月分）'!AR263,【参考】数式用!$AT$5:$AV$22,3,FALSE),"")</f>
        <v/>
      </c>
      <c r="R348" s="1391" t="s">
        <v>2207</v>
      </c>
      <c r="S348" s="1397" t="str">
        <f>IFERROR(VLOOKUP(K346,【参考】数式用!$A$5:$AB$27,MATCH(Q348,【参考】数式用!$B$4:$AB$4,0)+1,0),"")</f>
        <v/>
      </c>
      <c r="T348" s="1462" t="s">
        <v>231</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71">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AN408" si="272">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30"/>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x14ac:dyDescent="0.2">
      <c r="A349" s="1230"/>
      <c r="B349" s="1379"/>
      <c r="C349" s="1380"/>
      <c r="D349" s="1380"/>
      <c r="E349" s="1380"/>
      <c r="F349" s="1381"/>
      <c r="G349" s="1270"/>
      <c r="H349" s="1270"/>
      <c r="I349" s="1270"/>
      <c r="J349" s="1376"/>
      <c r="K349" s="1270"/>
      <c r="L349" s="1251"/>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x14ac:dyDescent="0.15">
      <c r="A350" s="1228">
        <v>85</v>
      </c>
      <c r="B350" s="1274"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2189</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62"/>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2113</v>
      </c>
      <c r="BA350" s="1324" t="s">
        <v>2114</v>
      </c>
      <c r="BB350" s="1324" t="s">
        <v>2115</v>
      </c>
      <c r="BC350" s="1324" t="s">
        <v>2116</v>
      </c>
      <c r="BD350" s="1324" t="str">
        <f>IF(AND(P350&lt;&gt;"新加算Ⅰ",P350&lt;&gt;"新加算Ⅱ",P350&lt;&gt;"新加算Ⅲ",P350&lt;&gt;"新加算Ⅳ"),P350,IF(Q352&lt;&gt;"",Q352,""))</f>
        <v/>
      </c>
      <c r="BE350" s="1324"/>
      <c r="BF350" s="1324" t="str">
        <f t="shared" ref="BF350" si="274">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x14ac:dyDescent="0.15">
      <c r="A351" s="1229"/>
      <c r="B351" s="1275"/>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64"/>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x14ac:dyDescent="0.15">
      <c r="A352" s="1243"/>
      <c r="B352" s="1275"/>
      <c r="C352" s="1264"/>
      <c r="D352" s="1264"/>
      <c r="E352" s="1264"/>
      <c r="F352" s="1265"/>
      <c r="G352" s="1269"/>
      <c r="H352" s="1269"/>
      <c r="I352" s="1269"/>
      <c r="J352" s="1375"/>
      <c r="K352" s="1269"/>
      <c r="L352" s="1250"/>
      <c r="M352" s="1253"/>
      <c r="N352" s="1374"/>
      <c r="O352" s="1371"/>
      <c r="P352" s="1393" t="s">
        <v>2196</v>
      </c>
      <c r="Q352" s="1389" t="str">
        <f>IFERROR(VLOOKUP('別紙様式2-2（４・５月分）'!AR266,【参考】数式用!$AT$5:$AV$22,3,FALSE),"")</f>
        <v/>
      </c>
      <c r="R352" s="1391" t="s">
        <v>2207</v>
      </c>
      <c r="S352" s="1399" t="str">
        <f>IFERROR(VLOOKUP(K350,【参考】数式用!$A$5:$AB$27,MATCH(Q352,【参考】数式用!$B$4:$AB$4,0)+1,0),"")</f>
        <v/>
      </c>
      <c r="T352" s="1462" t="s">
        <v>231</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75">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si="272"/>
        <v/>
      </c>
      <c r="AO352" s="1359" t="str">
        <f>IF(AND(U352&lt;&gt;"",AO350=""),"新規に適用",IF(AND(U352&lt;&gt;"",AO350&lt;&gt;""),"継続で適用",""))</f>
        <v/>
      </c>
      <c r="AP352" s="1361"/>
      <c r="AQ352" s="1359" t="str">
        <f>IF(AND(U352&lt;&gt;"",AQ350=""),"新規に適用",IF(AND(U352&lt;&gt;"",AQ350&lt;&gt;""),"継続で適用",""))</f>
        <v/>
      </c>
      <c r="AR352" s="1347" t="str">
        <f t="shared" si="230"/>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x14ac:dyDescent="0.2">
      <c r="A353" s="1230"/>
      <c r="B353" s="1379"/>
      <c r="C353" s="1380"/>
      <c r="D353" s="1380"/>
      <c r="E353" s="1380"/>
      <c r="F353" s="1381"/>
      <c r="G353" s="1270"/>
      <c r="H353" s="1270"/>
      <c r="I353" s="1270"/>
      <c r="J353" s="1376"/>
      <c r="K353" s="1270"/>
      <c r="L353" s="1251"/>
      <c r="M353" s="1254"/>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x14ac:dyDescent="0.15">
      <c r="A354" s="1244">
        <v>86</v>
      </c>
      <c r="B354" s="1275"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2189</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62"/>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2113</v>
      </c>
      <c r="BA354" s="1324" t="s">
        <v>2114</v>
      </c>
      <c r="BB354" s="1324" t="s">
        <v>2115</v>
      </c>
      <c r="BC354" s="1324" t="s">
        <v>2116</v>
      </c>
      <c r="BD354" s="1324" t="str">
        <f>IF(AND(P354&lt;&gt;"新加算Ⅰ",P354&lt;&gt;"新加算Ⅱ",P354&lt;&gt;"新加算Ⅲ",P354&lt;&gt;"新加算Ⅳ"),P354,IF(Q356&lt;&gt;"",Q356,""))</f>
        <v/>
      </c>
      <c r="BE354" s="1324"/>
      <c r="BF354" s="1324" t="str">
        <f t="shared" ref="BF354" si="277">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x14ac:dyDescent="0.15">
      <c r="A355" s="1229"/>
      <c r="B355" s="1275"/>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64"/>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x14ac:dyDescent="0.15">
      <c r="A356" s="1243"/>
      <c r="B356" s="1275"/>
      <c r="C356" s="1264"/>
      <c r="D356" s="1264"/>
      <c r="E356" s="1264"/>
      <c r="F356" s="1265"/>
      <c r="G356" s="1269"/>
      <c r="H356" s="1269"/>
      <c r="I356" s="1269"/>
      <c r="J356" s="1375"/>
      <c r="K356" s="1269"/>
      <c r="L356" s="1250"/>
      <c r="M356" s="1377"/>
      <c r="N356" s="1374"/>
      <c r="O356" s="1371"/>
      <c r="P356" s="1393" t="s">
        <v>2196</v>
      </c>
      <c r="Q356" s="1389" t="str">
        <f>IFERROR(VLOOKUP('別紙様式2-2（４・５月分）'!AR269,【参考】数式用!$AT$5:$AV$22,3,FALSE),"")</f>
        <v/>
      </c>
      <c r="R356" s="1391" t="s">
        <v>2207</v>
      </c>
      <c r="S356" s="1397" t="str">
        <f>IFERROR(VLOOKUP(K354,【参考】数式用!$A$5:$AB$27,MATCH(Q356,【参考】数式用!$B$4:$AB$4,0)+1,0),"")</f>
        <v/>
      </c>
      <c r="T356" s="1462" t="s">
        <v>231</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8">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si="272"/>
        <v/>
      </c>
      <c r="AO356" s="1359" t="str">
        <f>IF(AND(U356&lt;&gt;"",AO354=""),"新規に適用",IF(AND(U356&lt;&gt;"",AO354&lt;&gt;""),"継続で適用",""))</f>
        <v/>
      </c>
      <c r="AP356" s="1361"/>
      <c r="AQ356" s="1359" t="str">
        <f>IF(AND(U356&lt;&gt;"",AQ354=""),"新規に適用",IF(AND(U356&lt;&gt;"",AQ354&lt;&gt;""),"継続で適用",""))</f>
        <v/>
      </c>
      <c r="AR356" s="1347" t="str">
        <f t="shared" si="230"/>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x14ac:dyDescent="0.2">
      <c r="A357" s="1230"/>
      <c r="B357" s="1379"/>
      <c r="C357" s="1380"/>
      <c r="D357" s="1380"/>
      <c r="E357" s="1380"/>
      <c r="F357" s="1381"/>
      <c r="G357" s="1270"/>
      <c r="H357" s="1270"/>
      <c r="I357" s="1270"/>
      <c r="J357" s="1376"/>
      <c r="K357" s="1270"/>
      <c r="L357" s="1251"/>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x14ac:dyDescent="0.15">
      <c r="A358" s="1228">
        <v>87</v>
      </c>
      <c r="B358" s="1274"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2189</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62"/>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2113</v>
      </c>
      <c r="BA358" s="1324" t="s">
        <v>2114</v>
      </c>
      <c r="BB358" s="1324" t="s">
        <v>2115</v>
      </c>
      <c r="BC358" s="1324" t="s">
        <v>2116</v>
      </c>
      <c r="BD358" s="1324" t="str">
        <f>IF(AND(P358&lt;&gt;"新加算Ⅰ",P358&lt;&gt;"新加算Ⅱ",P358&lt;&gt;"新加算Ⅲ",P358&lt;&gt;"新加算Ⅳ"),P358,IF(Q360&lt;&gt;"",Q360,""))</f>
        <v/>
      </c>
      <c r="BE358" s="1324"/>
      <c r="BF358" s="1324" t="str">
        <f t="shared" ref="BF358" si="280">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x14ac:dyDescent="0.15">
      <c r="A359" s="1229"/>
      <c r="B359" s="1275"/>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64"/>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x14ac:dyDescent="0.15">
      <c r="A360" s="1243"/>
      <c r="B360" s="1275"/>
      <c r="C360" s="1264"/>
      <c r="D360" s="1264"/>
      <c r="E360" s="1264"/>
      <c r="F360" s="1265"/>
      <c r="G360" s="1269"/>
      <c r="H360" s="1269"/>
      <c r="I360" s="1269"/>
      <c r="J360" s="1375"/>
      <c r="K360" s="1269"/>
      <c r="L360" s="1250"/>
      <c r="M360" s="1253"/>
      <c r="N360" s="1374"/>
      <c r="O360" s="1371"/>
      <c r="P360" s="1393" t="s">
        <v>2196</v>
      </c>
      <c r="Q360" s="1389" t="str">
        <f>IFERROR(VLOOKUP('別紙様式2-2（４・５月分）'!AR272,【参考】数式用!$AT$5:$AV$22,3,FALSE),"")</f>
        <v/>
      </c>
      <c r="R360" s="1391" t="s">
        <v>2207</v>
      </c>
      <c r="S360" s="1399" t="str">
        <f>IFERROR(VLOOKUP(K358,【参考】数式用!$A$5:$AB$27,MATCH(Q360,【参考】数式用!$B$4:$AB$4,0)+1,0),"")</f>
        <v/>
      </c>
      <c r="T360" s="1462" t="s">
        <v>231</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81">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si="272"/>
        <v/>
      </c>
      <c r="AO360" s="1359" t="str">
        <f>IF(AND(U360&lt;&gt;"",AO358=""),"新規に適用",IF(AND(U360&lt;&gt;"",AO358&lt;&gt;""),"継続で適用",""))</f>
        <v/>
      </c>
      <c r="AP360" s="1361"/>
      <c r="AQ360" s="1359" t="str">
        <f>IF(AND(U360&lt;&gt;"",AQ358=""),"新規に適用",IF(AND(U360&lt;&gt;"",AQ358&lt;&gt;""),"継続で適用",""))</f>
        <v/>
      </c>
      <c r="AR360" s="1347"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x14ac:dyDescent="0.2">
      <c r="A361" s="1230"/>
      <c r="B361" s="1379"/>
      <c r="C361" s="1380"/>
      <c r="D361" s="1380"/>
      <c r="E361" s="1380"/>
      <c r="F361" s="1381"/>
      <c r="G361" s="1270"/>
      <c r="H361" s="1270"/>
      <c r="I361" s="1270"/>
      <c r="J361" s="1376"/>
      <c r="K361" s="1270"/>
      <c r="L361" s="1251"/>
      <c r="M361" s="1254"/>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x14ac:dyDescent="0.15">
      <c r="A362" s="1244">
        <v>88</v>
      </c>
      <c r="B362" s="1275"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2189</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62"/>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2113</v>
      </c>
      <c r="BA362" s="1324" t="s">
        <v>2114</v>
      </c>
      <c r="BB362" s="1324" t="s">
        <v>2115</v>
      </c>
      <c r="BC362" s="1324" t="s">
        <v>2116</v>
      </c>
      <c r="BD362" s="1324" t="str">
        <f>IF(AND(P362&lt;&gt;"新加算Ⅰ",P362&lt;&gt;"新加算Ⅱ",P362&lt;&gt;"新加算Ⅲ",P362&lt;&gt;"新加算Ⅳ"),P362,IF(Q364&lt;&gt;"",Q364,""))</f>
        <v/>
      </c>
      <c r="BE362" s="1324"/>
      <c r="BF362" s="1324" t="str">
        <f t="shared" ref="BF362" si="284">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x14ac:dyDescent="0.15">
      <c r="A363" s="1229"/>
      <c r="B363" s="1275"/>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64"/>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x14ac:dyDescent="0.15">
      <c r="A364" s="1243"/>
      <c r="B364" s="1275"/>
      <c r="C364" s="1264"/>
      <c r="D364" s="1264"/>
      <c r="E364" s="1264"/>
      <c r="F364" s="1265"/>
      <c r="G364" s="1269"/>
      <c r="H364" s="1269"/>
      <c r="I364" s="1269"/>
      <c r="J364" s="1375"/>
      <c r="K364" s="1269"/>
      <c r="L364" s="1250"/>
      <c r="M364" s="1377"/>
      <c r="N364" s="1374"/>
      <c r="O364" s="1371"/>
      <c r="P364" s="1393" t="s">
        <v>2196</v>
      </c>
      <c r="Q364" s="1389" t="str">
        <f>IFERROR(VLOOKUP('別紙様式2-2（４・５月分）'!AR275,【参考】数式用!$AT$5:$AV$22,3,FALSE),"")</f>
        <v/>
      </c>
      <c r="R364" s="1391" t="s">
        <v>2207</v>
      </c>
      <c r="S364" s="1397" t="str">
        <f>IFERROR(VLOOKUP(K362,【参考】数式用!$A$5:$AB$27,MATCH(Q364,【参考】数式用!$B$4:$AB$4,0)+1,0),"")</f>
        <v/>
      </c>
      <c r="T364" s="1462" t="s">
        <v>231</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85">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si="272"/>
        <v/>
      </c>
      <c r="AO364" s="1359" t="str">
        <f>IF(AND(U364&lt;&gt;"",AO362=""),"新規に適用",IF(AND(U364&lt;&gt;"",AO362&lt;&gt;""),"継続で適用",""))</f>
        <v/>
      </c>
      <c r="AP364" s="1361"/>
      <c r="AQ364" s="1359" t="str">
        <f>IF(AND(U364&lt;&gt;"",AQ362=""),"新規に適用",IF(AND(U364&lt;&gt;"",AQ362&lt;&gt;""),"継続で適用",""))</f>
        <v/>
      </c>
      <c r="AR364" s="1347" t="str">
        <f t="shared" si="282"/>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x14ac:dyDescent="0.2">
      <c r="A365" s="1230"/>
      <c r="B365" s="1379"/>
      <c r="C365" s="1380"/>
      <c r="D365" s="1380"/>
      <c r="E365" s="1380"/>
      <c r="F365" s="1381"/>
      <c r="G365" s="1270"/>
      <c r="H365" s="1270"/>
      <c r="I365" s="1270"/>
      <c r="J365" s="1376"/>
      <c r="K365" s="1270"/>
      <c r="L365" s="1251"/>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x14ac:dyDescent="0.15">
      <c r="A366" s="1228">
        <v>89</v>
      </c>
      <c r="B366" s="1274"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2189</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62"/>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2113</v>
      </c>
      <c r="BA366" s="1324" t="s">
        <v>2114</v>
      </c>
      <c r="BB366" s="1324" t="s">
        <v>2115</v>
      </c>
      <c r="BC366" s="1324" t="s">
        <v>2116</v>
      </c>
      <c r="BD366" s="1324" t="str">
        <f>IF(AND(P366&lt;&gt;"新加算Ⅰ",P366&lt;&gt;"新加算Ⅱ",P366&lt;&gt;"新加算Ⅲ",P366&lt;&gt;"新加算Ⅳ"),P366,IF(Q368&lt;&gt;"",Q368,""))</f>
        <v/>
      </c>
      <c r="BE366" s="1324"/>
      <c r="BF366" s="1324" t="str">
        <f t="shared" ref="BF366" si="287">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x14ac:dyDescent="0.15">
      <c r="A367" s="1229"/>
      <c r="B367" s="1275"/>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64"/>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x14ac:dyDescent="0.15">
      <c r="A368" s="1243"/>
      <c r="B368" s="1275"/>
      <c r="C368" s="1264"/>
      <c r="D368" s="1264"/>
      <c r="E368" s="1264"/>
      <c r="F368" s="1265"/>
      <c r="G368" s="1269"/>
      <c r="H368" s="1269"/>
      <c r="I368" s="1269"/>
      <c r="J368" s="1375"/>
      <c r="K368" s="1269"/>
      <c r="L368" s="1250"/>
      <c r="M368" s="1253"/>
      <c r="N368" s="1374"/>
      <c r="O368" s="1371"/>
      <c r="P368" s="1393" t="s">
        <v>2196</v>
      </c>
      <c r="Q368" s="1389" t="str">
        <f>IFERROR(VLOOKUP('別紙様式2-2（４・５月分）'!AR278,【参考】数式用!$AT$5:$AV$22,3,FALSE),"")</f>
        <v/>
      </c>
      <c r="R368" s="1391" t="s">
        <v>2207</v>
      </c>
      <c r="S368" s="1399" t="str">
        <f>IFERROR(VLOOKUP(K366,【参考】数式用!$A$5:$AB$27,MATCH(Q368,【参考】数式用!$B$4:$AB$4,0)+1,0),"")</f>
        <v/>
      </c>
      <c r="T368" s="1462" t="s">
        <v>231</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8">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si="272"/>
        <v/>
      </c>
      <c r="AO368" s="1359" t="str">
        <f>IF(AND(U368&lt;&gt;"",AO366=""),"新規に適用",IF(AND(U368&lt;&gt;"",AO366&lt;&gt;""),"継続で適用",""))</f>
        <v/>
      </c>
      <c r="AP368" s="1361"/>
      <c r="AQ368" s="1359" t="str">
        <f>IF(AND(U368&lt;&gt;"",AQ366=""),"新規に適用",IF(AND(U368&lt;&gt;"",AQ366&lt;&gt;""),"継続で適用",""))</f>
        <v/>
      </c>
      <c r="AR368" s="1347" t="str">
        <f t="shared" si="282"/>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x14ac:dyDescent="0.2">
      <c r="A369" s="1230"/>
      <c r="B369" s="1379"/>
      <c r="C369" s="1380"/>
      <c r="D369" s="1380"/>
      <c r="E369" s="1380"/>
      <c r="F369" s="1381"/>
      <c r="G369" s="1270"/>
      <c r="H369" s="1270"/>
      <c r="I369" s="1270"/>
      <c r="J369" s="1376"/>
      <c r="K369" s="1270"/>
      <c r="L369" s="1251"/>
      <c r="M369" s="1254"/>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x14ac:dyDescent="0.15">
      <c r="A370" s="1244">
        <v>90</v>
      </c>
      <c r="B370" s="1275"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2189</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62"/>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2113</v>
      </c>
      <c r="BA370" s="1324" t="s">
        <v>2114</v>
      </c>
      <c r="BB370" s="1324" t="s">
        <v>2115</v>
      </c>
      <c r="BC370" s="1324" t="s">
        <v>2116</v>
      </c>
      <c r="BD370" s="1324" t="str">
        <f>IF(AND(P370&lt;&gt;"新加算Ⅰ",P370&lt;&gt;"新加算Ⅱ",P370&lt;&gt;"新加算Ⅲ",P370&lt;&gt;"新加算Ⅳ"),P370,IF(Q372&lt;&gt;"",Q372,""))</f>
        <v/>
      </c>
      <c r="BE370" s="1324"/>
      <c r="BF370" s="1324" t="str">
        <f t="shared" ref="BF370" si="29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x14ac:dyDescent="0.15">
      <c r="A371" s="1229"/>
      <c r="B371" s="1275"/>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64"/>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x14ac:dyDescent="0.15">
      <c r="A372" s="1243"/>
      <c r="B372" s="1275"/>
      <c r="C372" s="1264"/>
      <c r="D372" s="1264"/>
      <c r="E372" s="1264"/>
      <c r="F372" s="1265"/>
      <c r="G372" s="1269"/>
      <c r="H372" s="1269"/>
      <c r="I372" s="1269"/>
      <c r="J372" s="1375"/>
      <c r="K372" s="1269"/>
      <c r="L372" s="1250"/>
      <c r="M372" s="1377"/>
      <c r="N372" s="1374"/>
      <c r="O372" s="1371"/>
      <c r="P372" s="1393" t="s">
        <v>2196</v>
      </c>
      <c r="Q372" s="1389" t="str">
        <f>IFERROR(VLOOKUP('別紙様式2-2（４・５月分）'!AR281,【参考】数式用!$AT$5:$AV$22,3,FALSE),"")</f>
        <v/>
      </c>
      <c r="R372" s="1391" t="s">
        <v>2207</v>
      </c>
      <c r="S372" s="1397" t="str">
        <f>IFERROR(VLOOKUP(K370,【参考】数式用!$A$5:$AB$27,MATCH(Q372,【参考】数式用!$B$4:$AB$4,0)+1,0),"")</f>
        <v/>
      </c>
      <c r="T372" s="1462" t="s">
        <v>231</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9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si="272"/>
        <v/>
      </c>
      <c r="AO372" s="1359" t="str">
        <f>IF(AND(U372&lt;&gt;"",AO370=""),"新規に適用",IF(AND(U372&lt;&gt;"",AO370&lt;&gt;""),"継続で適用",""))</f>
        <v/>
      </c>
      <c r="AP372" s="1361"/>
      <c r="AQ372" s="1359" t="str">
        <f>IF(AND(U372&lt;&gt;"",AQ370=""),"新規に適用",IF(AND(U372&lt;&gt;"",AQ370&lt;&gt;""),"継続で適用",""))</f>
        <v/>
      </c>
      <c r="AR372" s="1347" t="str">
        <f t="shared" si="282"/>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x14ac:dyDescent="0.2">
      <c r="A373" s="1230"/>
      <c r="B373" s="1379"/>
      <c r="C373" s="1380"/>
      <c r="D373" s="1380"/>
      <c r="E373" s="1380"/>
      <c r="F373" s="1381"/>
      <c r="G373" s="1270"/>
      <c r="H373" s="1270"/>
      <c r="I373" s="1270"/>
      <c r="J373" s="1376"/>
      <c r="K373" s="1270"/>
      <c r="L373" s="1251"/>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x14ac:dyDescent="0.15">
      <c r="A374" s="1228">
        <v>91</v>
      </c>
      <c r="B374" s="1275"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2189</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62"/>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2113</v>
      </c>
      <c r="BA374" s="1324" t="s">
        <v>2114</v>
      </c>
      <c r="BB374" s="1324" t="s">
        <v>2115</v>
      </c>
      <c r="BC374" s="1324" t="s">
        <v>2116</v>
      </c>
      <c r="BD374" s="1324" t="str">
        <f>IF(AND(P374&lt;&gt;"新加算Ⅰ",P374&lt;&gt;"新加算Ⅱ",P374&lt;&gt;"新加算Ⅲ",P374&lt;&gt;"新加算Ⅳ"),P374,IF(Q376&lt;&gt;"",Q376,""))</f>
        <v/>
      </c>
      <c r="BE374" s="1324"/>
      <c r="BF374" s="1324" t="str">
        <f t="shared" ref="BF374" si="293">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x14ac:dyDescent="0.15">
      <c r="A375" s="1229"/>
      <c r="B375" s="1275"/>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64"/>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x14ac:dyDescent="0.15">
      <c r="A376" s="1243"/>
      <c r="B376" s="1275"/>
      <c r="C376" s="1264"/>
      <c r="D376" s="1264"/>
      <c r="E376" s="1264"/>
      <c r="F376" s="1265"/>
      <c r="G376" s="1269"/>
      <c r="H376" s="1269"/>
      <c r="I376" s="1269"/>
      <c r="J376" s="1375"/>
      <c r="K376" s="1269"/>
      <c r="L376" s="1250"/>
      <c r="M376" s="1377"/>
      <c r="N376" s="1374"/>
      <c r="O376" s="1371"/>
      <c r="P376" s="1393" t="s">
        <v>2196</v>
      </c>
      <c r="Q376" s="1389" t="str">
        <f>IFERROR(VLOOKUP('別紙様式2-2（４・５月分）'!AR284,【参考】数式用!$AT$5:$AV$22,3,FALSE),"")</f>
        <v/>
      </c>
      <c r="R376" s="1391" t="s">
        <v>2207</v>
      </c>
      <c r="S376" s="1397" t="str">
        <f>IFERROR(VLOOKUP(K374,【参考】数式用!$A$5:$AB$27,MATCH(Q376,【参考】数式用!$B$4:$AB$4,0)+1,0),"")</f>
        <v/>
      </c>
      <c r="T376" s="1462" t="s">
        <v>231</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94">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si="272"/>
        <v/>
      </c>
      <c r="AO376" s="1359" t="str">
        <f>IF(AND(U376&lt;&gt;"",AO374=""),"新規に適用",IF(AND(U376&lt;&gt;"",AO374&lt;&gt;""),"継続で適用",""))</f>
        <v/>
      </c>
      <c r="AP376" s="1361"/>
      <c r="AQ376" s="1359" t="str">
        <f>IF(AND(U376&lt;&gt;"",AQ374=""),"新規に適用",IF(AND(U376&lt;&gt;"",AQ374&lt;&gt;""),"継続で適用",""))</f>
        <v/>
      </c>
      <c r="AR376" s="1347" t="str">
        <f t="shared" si="282"/>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x14ac:dyDescent="0.2">
      <c r="A377" s="1230"/>
      <c r="B377" s="1379"/>
      <c r="C377" s="1380"/>
      <c r="D377" s="1380"/>
      <c r="E377" s="1380"/>
      <c r="F377" s="1381"/>
      <c r="G377" s="1270"/>
      <c r="H377" s="1270"/>
      <c r="I377" s="1270"/>
      <c r="J377" s="1376"/>
      <c r="K377" s="1270"/>
      <c r="L377" s="1251"/>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x14ac:dyDescent="0.15">
      <c r="A378" s="1244">
        <v>92</v>
      </c>
      <c r="B378" s="1274"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2189</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62"/>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2113</v>
      </c>
      <c r="BA378" s="1324" t="s">
        <v>2114</v>
      </c>
      <c r="BB378" s="1324" t="s">
        <v>2115</v>
      </c>
      <c r="BC378" s="1324" t="s">
        <v>2116</v>
      </c>
      <c r="BD378" s="1324" t="str">
        <f>IF(AND(P378&lt;&gt;"新加算Ⅰ",P378&lt;&gt;"新加算Ⅱ",P378&lt;&gt;"新加算Ⅲ",P378&lt;&gt;"新加算Ⅳ"),P378,IF(Q380&lt;&gt;"",Q380,""))</f>
        <v/>
      </c>
      <c r="BE378" s="1324"/>
      <c r="BF378" s="1324" t="str">
        <f t="shared" ref="BF378" si="296">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x14ac:dyDescent="0.15">
      <c r="A379" s="1229"/>
      <c r="B379" s="1275"/>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64"/>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x14ac:dyDescent="0.15">
      <c r="A380" s="1243"/>
      <c r="B380" s="1275"/>
      <c r="C380" s="1264"/>
      <c r="D380" s="1264"/>
      <c r="E380" s="1264"/>
      <c r="F380" s="1265"/>
      <c r="G380" s="1269"/>
      <c r="H380" s="1269"/>
      <c r="I380" s="1269"/>
      <c r="J380" s="1375"/>
      <c r="K380" s="1269"/>
      <c r="L380" s="1250"/>
      <c r="M380" s="1253"/>
      <c r="N380" s="1374"/>
      <c r="O380" s="1371"/>
      <c r="P380" s="1393" t="s">
        <v>2196</v>
      </c>
      <c r="Q380" s="1389" t="str">
        <f>IFERROR(VLOOKUP('別紙様式2-2（４・５月分）'!AR287,【参考】数式用!$AT$5:$AV$22,3,FALSE),"")</f>
        <v/>
      </c>
      <c r="R380" s="1391" t="s">
        <v>2207</v>
      </c>
      <c r="S380" s="1399" t="str">
        <f>IFERROR(VLOOKUP(K378,【参考】数式用!$A$5:$AB$27,MATCH(Q380,【参考】数式用!$B$4:$AB$4,0)+1,0),"")</f>
        <v/>
      </c>
      <c r="T380" s="1462" t="s">
        <v>231</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97">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si="272"/>
        <v/>
      </c>
      <c r="AO380" s="1359" t="str">
        <f>IF(AND(U380&lt;&gt;"",AO378=""),"新規に適用",IF(AND(U380&lt;&gt;"",AO378&lt;&gt;""),"継続で適用",""))</f>
        <v/>
      </c>
      <c r="AP380" s="1361"/>
      <c r="AQ380" s="1359" t="str">
        <f>IF(AND(U380&lt;&gt;"",AQ378=""),"新規に適用",IF(AND(U380&lt;&gt;"",AQ378&lt;&gt;""),"継続で適用",""))</f>
        <v/>
      </c>
      <c r="AR380" s="1347" t="str">
        <f t="shared" si="282"/>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x14ac:dyDescent="0.2">
      <c r="A381" s="1230"/>
      <c r="B381" s="1379"/>
      <c r="C381" s="1380"/>
      <c r="D381" s="1380"/>
      <c r="E381" s="1380"/>
      <c r="F381" s="1381"/>
      <c r="G381" s="1270"/>
      <c r="H381" s="1270"/>
      <c r="I381" s="1270"/>
      <c r="J381" s="1376"/>
      <c r="K381" s="1270"/>
      <c r="L381" s="1251"/>
      <c r="M381" s="1254"/>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x14ac:dyDescent="0.15">
      <c r="A382" s="1228">
        <v>93</v>
      </c>
      <c r="B382" s="1275"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2189</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62"/>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2113</v>
      </c>
      <c r="BA382" s="1324" t="s">
        <v>2114</v>
      </c>
      <c r="BB382" s="1324" t="s">
        <v>2115</v>
      </c>
      <c r="BC382" s="1324" t="s">
        <v>2116</v>
      </c>
      <c r="BD382" s="1324" t="str">
        <f>IF(AND(P382&lt;&gt;"新加算Ⅰ",P382&lt;&gt;"新加算Ⅱ",P382&lt;&gt;"新加算Ⅲ",P382&lt;&gt;"新加算Ⅳ"),P382,IF(Q384&lt;&gt;"",Q384,""))</f>
        <v/>
      </c>
      <c r="BE382" s="1324"/>
      <c r="BF382" s="1324" t="str">
        <f t="shared" ref="BF382" si="299">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x14ac:dyDescent="0.15">
      <c r="A383" s="1229"/>
      <c r="B383" s="1275"/>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64"/>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x14ac:dyDescent="0.15">
      <c r="A384" s="1243"/>
      <c r="B384" s="1275"/>
      <c r="C384" s="1264"/>
      <c r="D384" s="1264"/>
      <c r="E384" s="1264"/>
      <c r="F384" s="1265"/>
      <c r="G384" s="1269"/>
      <c r="H384" s="1269"/>
      <c r="I384" s="1269"/>
      <c r="J384" s="1375"/>
      <c r="K384" s="1269"/>
      <c r="L384" s="1250"/>
      <c r="M384" s="1377"/>
      <c r="N384" s="1374"/>
      <c r="O384" s="1371"/>
      <c r="P384" s="1393" t="s">
        <v>2196</v>
      </c>
      <c r="Q384" s="1389" t="str">
        <f>IFERROR(VLOOKUP('別紙様式2-2（４・５月分）'!AR290,【参考】数式用!$AT$5:$AV$22,3,FALSE),"")</f>
        <v/>
      </c>
      <c r="R384" s="1391" t="s">
        <v>2207</v>
      </c>
      <c r="S384" s="1397" t="str">
        <f>IFERROR(VLOOKUP(K382,【参考】数式用!$A$5:$AB$27,MATCH(Q384,【参考】数式用!$B$4:$AB$4,0)+1,0),"")</f>
        <v/>
      </c>
      <c r="T384" s="1462" t="s">
        <v>231</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00">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si="272"/>
        <v/>
      </c>
      <c r="AO384" s="1359" t="str">
        <f>IF(AND(U384&lt;&gt;"",AO382=""),"新規に適用",IF(AND(U384&lt;&gt;"",AO382&lt;&gt;""),"継続で適用",""))</f>
        <v/>
      </c>
      <c r="AP384" s="1361"/>
      <c r="AQ384" s="1359" t="str">
        <f>IF(AND(U384&lt;&gt;"",AQ382=""),"新規に適用",IF(AND(U384&lt;&gt;"",AQ382&lt;&gt;""),"継続で適用",""))</f>
        <v/>
      </c>
      <c r="AR384" s="1347" t="str">
        <f t="shared" si="282"/>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x14ac:dyDescent="0.2">
      <c r="A385" s="1230"/>
      <c r="B385" s="1379"/>
      <c r="C385" s="1380"/>
      <c r="D385" s="1380"/>
      <c r="E385" s="1380"/>
      <c r="F385" s="1381"/>
      <c r="G385" s="1270"/>
      <c r="H385" s="1270"/>
      <c r="I385" s="1270"/>
      <c r="J385" s="1376"/>
      <c r="K385" s="1270"/>
      <c r="L385" s="1251"/>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x14ac:dyDescent="0.15">
      <c r="A386" s="1244">
        <v>94</v>
      </c>
      <c r="B386" s="1274"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2189</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62"/>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2113</v>
      </c>
      <c r="BA386" s="1324" t="s">
        <v>2114</v>
      </c>
      <c r="BB386" s="1324" t="s">
        <v>2115</v>
      </c>
      <c r="BC386" s="1324" t="s">
        <v>2116</v>
      </c>
      <c r="BD386" s="1324" t="str">
        <f>IF(AND(P386&lt;&gt;"新加算Ⅰ",P386&lt;&gt;"新加算Ⅱ",P386&lt;&gt;"新加算Ⅲ",P386&lt;&gt;"新加算Ⅳ"),P386,IF(Q388&lt;&gt;"",Q388,""))</f>
        <v/>
      </c>
      <c r="BE386" s="1324"/>
      <c r="BF386" s="1324" t="str">
        <f t="shared" ref="BF386" si="302">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x14ac:dyDescent="0.15">
      <c r="A387" s="1229"/>
      <c r="B387" s="1275"/>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64"/>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x14ac:dyDescent="0.15">
      <c r="A388" s="1243"/>
      <c r="B388" s="1275"/>
      <c r="C388" s="1264"/>
      <c r="D388" s="1264"/>
      <c r="E388" s="1264"/>
      <c r="F388" s="1265"/>
      <c r="G388" s="1269"/>
      <c r="H388" s="1269"/>
      <c r="I388" s="1269"/>
      <c r="J388" s="1375"/>
      <c r="K388" s="1269"/>
      <c r="L388" s="1250"/>
      <c r="M388" s="1253"/>
      <c r="N388" s="1374"/>
      <c r="O388" s="1371"/>
      <c r="P388" s="1393" t="s">
        <v>2196</v>
      </c>
      <c r="Q388" s="1389" t="str">
        <f>IFERROR(VLOOKUP('別紙様式2-2（４・５月分）'!AR293,【参考】数式用!$AT$5:$AV$22,3,FALSE),"")</f>
        <v/>
      </c>
      <c r="R388" s="1391" t="s">
        <v>2207</v>
      </c>
      <c r="S388" s="1399" t="str">
        <f>IFERROR(VLOOKUP(K386,【参考】数式用!$A$5:$AB$27,MATCH(Q388,【参考】数式用!$B$4:$AB$4,0)+1,0),"")</f>
        <v/>
      </c>
      <c r="T388" s="1462" t="s">
        <v>231</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03">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si="272"/>
        <v/>
      </c>
      <c r="AO388" s="1359" t="str">
        <f>IF(AND(U388&lt;&gt;"",AO386=""),"新規に適用",IF(AND(U388&lt;&gt;"",AO386&lt;&gt;""),"継続で適用",""))</f>
        <v/>
      </c>
      <c r="AP388" s="1361"/>
      <c r="AQ388" s="1359" t="str">
        <f>IF(AND(U388&lt;&gt;"",AQ386=""),"新規に適用",IF(AND(U388&lt;&gt;"",AQ386&lt;&gt;""),"継続で適用",""))</f>
        <v/>
      </c>
      <c r="AR388" s="1347" t="str">
        <f t="shared" si="282"/>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x14ac:dyDescent="0.2">
      <c r="A389" s="1230"/>
      <c r="B389" s="1379"/>
      <c r="C389" s="1380"/>
      <c r="D389" s="1380"/>
      <c r="E389" s="1380"/>
      <c r="F389" s="1381"/>
      <c r="G389" s="1270"/>
      <c r="H389" s="1270"/>
      <c r="I389" s="1270"/>
      <c r="J389" s="1376"/>
      <c r="K389" s="1270"/>
      <c r="L389" s="1251"/>
      <c r="M389" s="1254"/>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x14ac:dyDescent="0.15">
      <c r="A390" s="1228">
        <v>95</v>
      </c>
      <c r="B390" s="1275"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2189</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62"/>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2113</v>
      </c>
      <c r="BA390" s="1324" t="s">
        <v>2114</v>
      </c>
      <c r="BB390" s="1324" t="s">
        <v>2115</v>
      </c>
      <c r="BC390" s="1324" t="s">
        <v>2116</v>
      </c>
      <c r="BD390" s="1324" t="str">
        <f>IF(AND(P390&lt;&gt;"新加算Ⅰ",P390&lt;&gt;"新加算Ⅱ",P390&lt;&gt;"新加算Ⅲ",P390&lt;&gt;"新加算Ⅳ"),P390,IF(Q392&lt;&gt;"",Q392,""))</f>
        <v/>
      </c>
      <c r="BE390" s="1324"/>
      <c r="BF390" s="1324" t="str">
        <f t="shared" ref="BF390" si="305">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x14ac:dyDescent="0.15">
      <c r="A391" s="1229"/>
      <c r="B391" s="1275"/>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64"/>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x14ac:dyDescent="0.15">
      <c r="A392" s="1243"/>
      <c r="B392" s="1275"/>
      <c r="C392" s="1264"/>
      <c r="D392" s="1264"/>
      <c r="E392" s="1264"/>
      <c r="F392" s="1265"/>
      <c r="G392" s="1269"/>
      <c r="H392" s="1269"/>
      <c r="I392" s="1269"/>
      <c r="J392" s="1375"/>
      <c r="K392" s="1269"/>
      <c r="L392" s="1250"/>
      <c r="M392" s="1377"/>
      <c r="N392" s="1374"/>
      <c r="O392" s="1371"/>
      <c r="P392" s="1393" t="s">
        <v>2196</v>
      </c>
      <c r="Q392" s="1389" t="str">
        <f>IFERROR(VLOOKUP('別紙様式2-2（４・５月分）'!AR296,【参考】数式用!$AT$5:$AV$22,3,FALSE),"")</f>
        <v/>
      </c>
      <c r="R392" s="1391" t="s">
        <v>2207</v>
      </c>
      <c r="S392" s="1397" t="str">
        <f>IFERROR(VLOOKUP(K390,【参考】数式用!$A$5:$AB$27,MATCH(Q392,【参考】数式用!$B$4:$AB$4,0)+1,0),"")</f>
        <v/>
      </c>
      <c r="T392" s="1462" t="s">
        <v>231</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06">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si="272"/>
        <v/>
      </c>
      <c r="AO392" s="1359" t="str">
        <f>IF(AND(U392&lt;&gt;"",AO390=""),"新規に適用",IF(AND(U392&lt;&gt;"",AO390&lt;&gt;""),"継続で適用",""))</f>
        <v/>
      </c>
      <c r="AP392" s="1361"/>
      <c r="AQ392" s="1359" t="str">
        <f>IF(AND(U392&lt;&gt;"",AQ390=""),"新規に適用",IF(AND(U392&lt;&gt;"",AQ390&lt;&gt;""),"継続で適用",""))</f>
        <v/>
      </c>
      <c r="AR392" s="1347" t="str">
        <f t="shared" si="282"/>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x14ac:dyDescent="0.2">
      <c r="A393" s="1230"/>
      <c r="B393" s="1379"/>
      <c r="C393" s="1380"/>
      <c r="D393" s="1380"/>
      <c r="E393" s="1380"/>
      <c r="F393" s="1381"/>
      <c r="G393" s="1270"/>
      <c r="H393" s="1270"/>
      <c r="I393" s="1270"/>
      <c r="J393" s="1376"/>
      <c r="K393" s="1270"/>
      <c r="L393" s="1251"/>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x14ac:dyDescent="0.15">
      <c r="A394" s="1244">
        <v>96</v>
      </c>
      <c r="B394" s="1274"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2189</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62"/>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2113</v>
      </c>
      <c r="BA394" s="1324" t="s">
        <v>2114</v>
      </c>
      <c r="BB394" s="1324" t="s">
        <v>2115</v>
      </c>
      <c r="BC394" s="1324" t="s">
        <v>2116</v>
      </c>
      <c r="BD394" s="1324" t="str">
        <f>IF(AND(P394&lt;&gt;"新加算Ⅰ",P394&lt;&gt;"新加算Ⅱ",P394&lt;&gt;"新加算Ⅲ",P394&lt;&gt;"新加算Ⅳ"),P394,IF(Q396&lt;&gt;"",Q396,""))</f>
        <v/>
      </c>
      <c r="BE394" s="1324"/>
      <c r="BF394" s="1324" t="str">
        <f t="shared" ref="BF394" si="308">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x14ac:dyDescent="0.15">
      <c r="A395" s="1229"/>
      <c r="B395" s="1275"/>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64"/>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x14ac:dyDescent="0.15">
      <c r="A396" s="1243"/>
      <c r="B396" s="1275"/>
      <c r="C396" s="1264"/>
      <c r="D396" s="1264"/>
      <c r="E396" s="1264"/>
      <c r="F396" s="1265"/>
      <c r="G396" s="1269"/>
      <c r="H396" s="1269"/>
      <c r="I396" s="1269"/>
      <c r="J396" s="1375"/>
      <c r="K396" s="1269"/>
      <c r="L396" s="1250"/>
      <c r="M396" s="1253"/>
      <c r="N396" s="1374"/>
      <c r="O396" s="1371"/>
      <c r="P396" s="1393" t="s">
        <v>2196</v>
      </c>
      <c r="Q396" s="1389" t="str">
        <f>IFERROR(VLOOKUP('別紙様式2-2（４・５月分）'!AR299,【参考】数式用!$AT$5:$AV$22,3,FALSE),"")</f>
        <v/>
      </c>
      <c r="R396" s="1391" t="s">
        <v>2207</v>
      </c>
      <c r="S396" s="1399" t="str">
        <f>IFERROR(VLOOKUP(K394,【参考】数式用!$A$5:$AB$27,MATCH(Q396,【参考】数式用!$B$4:$AB$4,0)+1,0),"")</f>
        <v/>
      </c>
      <c r="T396" s="1462" t="s">
        <v>231</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9">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si="272"/>
        <v/>
      </c>
      <c r="AO396" s="1359" t="str">
        <f>IF(AND(U396&lt;&gt;"",AO394=""),"新規に適用",IF(AND(U396&lt;&gt;"",AO394&lt;&gt;""),"継続で適用",""))</f>
        <v/>
      </c>
      <c r="AP396" s="1361"/>
      <c r="AQ396" s="1359" t="str">
        <f>IF(AND(U396&lt;&gt;"",AQ394=""),"新規に適用",IF(AND(U396&lt;&gt;"",AQ394&lt;&gt;""),"継続で適用",""))</f>
        <v/>
      </c>
      <c r="AR396" s="1347" t="str">
        <f t="shared" si="282"/>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x14ac:dyDescent="0.2">
      <c r="A397" s="1230"/>
      <c r="B397" s="1379"/>
      <c r="C397" s="1380"/>
      <c r="D397" s="1380"/>
      <c r="E397" s="1380"/>
      <c r="F397" s="1381"/>
      <c r="G397" s="1270"/>
      <c r="H397" s="1270"/>
      <c r="I397" s="1270"/>
      <c r="J397" s="1376"/>
      <c r="K397" s="1270"/>
      <c r="L397" s="1251"/>
      <c r="M397" s="1254"/>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x14ac:dyDescent="0.15">
      <c r="A398" s="1228">
        <v>97</v>
      </c>
      <c r="B398" s="1275"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2189</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62"/>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2113</v>
      </c>
      <c r="BA398" s="1324" t="s">
        <v>2114</v>
      </c>
      <c r="BB398" s="1324" t="s">
        <v>2115</v>
      </c>
      <c r="BC398" s="1324" t="s">
        <v>2116</v>
      </c>
      <c r="BD398" s="1324" t="str">
        <f>IF(AND(P398&lt;&gt;"新加算Ⅰ",P398&lt;&gt;"新加算Ⅱ",P398&lt;&gt;"新加算Ⅲ",P398&lt;&gt;"新加算Ⅳ"),P398,IF(Q400&lt;&gt;"",Q400,""))</f>
        <v/>
      </c>
      <c r="BE398" s="1324"/>
      <c r="BF398" s="1324" t="str">
        <f t="shared" ref="BF398" si="311">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x14ac:dyDescent="0.15">
      <c r="A399" s="1229"/>
      <c r="B399" s="1275"/>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64"/>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x14ac:dyDescent="0.15">
      <c r="A400" s="1243"/>
      <c r="B400" s="1275"/>
      <c r="C400" s="1264"/>
      <c r="D400" s="1264"/>
      <c r="E400" s="1264"/>
      <c r="F400" s="1265"/>
      <c r="G400" s="1269"/>
      <c r="H400" s="1269"/>
      <c r="I400" s="1269"/>
      <c r="J400" s="1375"/>
      <c r="K400" s="1269"/>
      <c r="L400" s="1250"/>
      <c r="M400" s="1377"/>
      <c r="N400" s="1374"/>
      <c r="O400" s="1371"/>
      <c r="P400" s="1393" t="s">
        <v>2196</v>
      </c>
      <c r="Q400" s="1389" t="str">
        <f>IFERROR(VLOOKUP('別紙様式2-2（４・５月分）'!AR302,【参考】数式用!$AT$5:$AV$22,3,FALSE),"")</f>
        <v/>
      </c>
      <c r="R400" s="1391" t="s">
        <v>2207</v>
      </c>
      <c r="S400" s="1397" t="str">
        <f>IFERROR(VLOOKUP(K398,【参考】数式用!$A$5:$AB$27,MATCH(Q400,【参考】数式用!$B$4:$AB$4,0)+1,0),"")</f>
        <v/>
      </c>
      <c r="T400" s="1462" t="s">
        <v>231</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12">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si="272"/>
        <v/>
      </c>
      <c r="AO400" s="1359" t="str">
        <f>IF(AND(U400&lt;&gt;"",AO398=""),"新規に適用",IF(AND(U400&lt;&gt;"",AO398&lt;&gt;""),"継続で適用",""))</f>
        <v/>
      </c>
      <c r="AP400" s="1361"/>
      <c r="AQ400" s="1359" t="str">
        <f>IF(AND(U400&lt;&gt;"",AQ398=""),"新規に適用",IF(AND(U400&lt;&gt;"",AQ398&lt;&gt;""),"継続で適用",""))</f>
        <v/>
      </c>
      <c r="AR400" s="1347" t="str">
        <f t="shared" si="282"/>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x14ac:dyDescent="0.2">
      <c r="A401" s="1230"/>
      <c r="B401" s="1379"/>
      <c r="C401" s="1380"/>
      <c r="D401" s="1380"/>
      <c r="E401" s="1380"/>
      <c r="F401" s="1381"/>
      <c r="G401" s="1270"/>
      <c r="H401" s="1270"/>
      <c r="I401" s="1270"/>
      <c r="J401" s="1376"/>
      <c r="K401" s="1270"/>
      <c r="L401" s="1251"/>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x14ac:dyDescent="0.15">
      <c r="A402" s="1244">
        <v>98</v>
      </c>
      <c r="B402" s="1274"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2189</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14">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2113</v>
      </c>
      <c r="BA402" s="1324" t="s">
        <v>2114</v>
      </c>
      <c r="BB402" s="1324" t="s">
        <v>2115</v>
      </c>
      <c r="BC402" s="1324" t="s">
        <v>2116</v>
      </c>
      <c r="BD402" s="1324" t="str">
        <f>IF(AND(P402&lt;&gt;"新加算Ⅰ",P402&lt;&gt;"新加算Ⅱ",P402&lt;&gt;"新加算Ⅲ",P402&lt;&gt;"新加算Ⅳ"),P402,IF(Q404&lt;&gt;"",Q404,""))</f>
        <v/>
      </c>
      <c r="BE402" s="1324"/>
      <c r="BF402" s="1324" t="str">
        <f t="shared" ref="BF402" si="315">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x14ac:dyDescent="0.15">
      <c r="A403" s="1229"/>
      <c r="B403" s="1275"/>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x14ac:dyDescent="0.15">
      <c r="A404" s="1243"/>
      <c r="B404" s="1275"/>
      <c r="C404" s="1264"/>
      <c r="D404" s="1264"/>
      <c r="E404" s="1264"/>
      <c r="F404" s="1265"/>
      <c r="G404" s="1269"/>
      <c r="H404" s="1269"/>
      <c r="I404" s="1269"/>
      <c r="J404" s="1375"/>
      <c r="K404" s="1269"/>
      <c r="L404" s="1250"/>
      <c r="M404" s="1253"/>
      <c r="N404" s="1374"/>
      <c r="O404" s="1371"/>
      <c r="P404" s="1393" t="s">
        <v>2196</v>
      </c>
      <c r="Q404" s="1389" t="str">
        <f>IFERROR(VLOOKUP('別紙様式2-2（４・５月分）'!AR305,【参考】数式用!$AT$5:$AV$22,3,FALSE),"")</f>
        <v/>
      </c>
      <c r="R404" s="1391" t="s">
        <v>2207</v>
      </c>
      <c r="S404" s="1399" t="str">
        <f>IFERROR(VLOOKUP(K402,【参考】数式用!$A$5:$AB$27,MATCH(Q404,【参考】数式用!$B$4:$AB$4,0)+1,0),"")</f>
        <v/>
      </c>
      <c r="T404" s="1462" t="s">
        <v>231</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17">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si="272"/>
        <v/>
      </c>
      <c r="AO404" s="1359" t="str">
        <f>IF(AND(U404&lt;&gt;"",AO402=""),"新規に適用",IF(AND(U404&lt;&gt;"",AO402&lt;&gt;""),"継続で適用",""))</f>
        <v/>
      </c>
      <c r="AP404" s="1361"/>
      <c r="AQ404" s="1359" t="str">
        <f>IF(AND(U404&lt;&gt;"",AQ402=""),"新規に適用",IF(AND(U404&lt;&gt;"",AQ402&lt;&gt;""),"継続で適用",""))</f>
        <v/>
      </c>
      <c r="AR404" s="1347" t="str">
        <f t="shared" si="282"/>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x14ac:dyDescent="0.2">
      <c r="A405" s="1230"/>
      <c r="B405" s="1379"/>
      <c r="C405" s="1380"/>
      <c r="D405" s="1380"/>
      <c r="E405" s="1380"/>
      <c r="F405" s="1381"/>
      <c r="G405" s="1270"/>
      <c r="H405" s="1270"/>
      <c r="I405" s="1270"/>
      <c r="J405" s="1376"/>
      <c r="K405" s="1270"/>
      <c r="L405" s="1251"/>
      <c r="M405" s="1254"/>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x14ac:dyDescent="0.15">
      <c r="A406" s="1228">
        <v>99</v>
      </c>
      <c r="B406" s="1275"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2189</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14"/>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2113</v>
      </c>
      <c r="BA406" s="1324" t="s">
        <v>2114</v>
      </c>
      <c r="BB406" s="1324" t="s">
        <v>2115</v>
      </c>
      <c r="BC406" s="1324" t="s">
        <v>2116</v>
      </c>
      <c r="BD406" s="1324" t="str">
        <f>IF(AND(P406&lt;&gt;"新加算Ⅰ",P406&lt;&gt;"新加算Ⅱ",P406&lt;&gt;"新加算Ⅲ",P406&lt;&gt;"新加算Ⅳ"),P406,IF(Q408&lt;&gt;"",Q408,""))</f>
        <v/>
      </c>
      <c r="BE406" s="1324"/>
      <c r="BF406" s="1324" t="str">
        <f t="shared" ref="BF406:BF410" si="319">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x14ac:dyDescent="0.15">
      <c r="A407" s="1229"/>
      <c r="B407" s="1275"/>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16"/>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x14ac:dyDescent="0.15">
      <c r="A408" s="1243"/>
      <c r="B408" s="1275"/>
      <c r="C408" s="1264"/>
      <c r="D408" s="1264"/>
      <c r="E408" s="1264"/>
      <c r="F408" s="1265"/>
      <c r="G408" s="1269"/>
      <c r="H408" s="1269"/>
      <c r="I408" s="1269"/>
      <c r="J408" s="1375"/>
      <c r="K408" s="1269"/>
      <c r="L408" s="1250"/>
      <c r="M408" s="1377"/>
      <c r="N408" s="1374"/>
      <c r="O408" s="1371"/>
      <c r="P408" s="1393" t="s">
        <v>2196</v>
      </c>
      <c r="Q408" s="1389" t="str">
        <f>IFERROR(VLOOKUP('別紙様式2-2（４・５月分）'!AR308,【参考】数式用!$AT$5:$AV$22,3,FALSE),"")</f>
        <v/>
      </c>
      <c r="R408" s="1391" t="s">
        <v>2207</v>
      </c>
      <c r="S408" s="1397" t="str">
        <f>IFERROR(VLOOKUP(K406,【参考】数式用!$A$5:$AB$27,MATCH(Q408,【参考】数式用!$B$4:$AB$4,0)+1,0),"")</f>
        <v/>
      </c>
      <c r="T408" s="1462" t="s">
        <v>231</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20">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si="272"/>
        <v/>
      </c>
      <c r="AO408" s="1359" t="str">
        <f>IF(AND(U408&lt;&gt;"",AO406=""),"新規に適用",IF(AND(U408&lt;&gt;"",AO406&lt;&gt;""),"継続で適用",""))</f>
        <v/>
      </c>
      <c r="AP408" s="1361"/>
      <c r="AQ408" s="1359" t="str">
        <f>IF(AND(U408&lt;&gt;"",AQ406=""),"新規に適用",IF(AND(U408&lt;&gt;"",AQ406&lt;&gt;""),"継続で適用",""))</f>
        <v/>
      </c>
      <c r="AR408" s="1347" t="str">
        <f t="shared" si="282"/>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x14ac:dyDescent="0.2">
      <c r="A409" s="1230"/>
      <c r="B409" s="1379"/>
      <c r="C409" s="1380"/>
      <c r="D409" s="1380"/>
      <c r="E409" s="1380"/>
      <c r="F409" s="1381"/>
      <c r="G409" s="1270"/>
      <c r="H409" s="1270"/>
      <c r="I409" s="1270"/>
      <c r="J409" s="1376"/>
      <c r="K409" s="1270"/>
      <c r="L409" s="1251"/>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x14ac:dyDescent="0.15">
      <c r="A410" s="1244">
        <v>100</v>
      </c>
      <c r="B410" s="1274"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2189</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14"/>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2113</v>
      </c>
      <c r="BA410" s="1324" t="s">
        <v>2114</v>
      </c>
      <c r="BB410" s="1324" t="s">
        <v>2115</v>
      </c>
      <c r="BC410" s="1324" t="s">
        <v>2116</v>
      </c>
      <c r="BD410" s="1324" t="str">
        <f>IF(AND(P410&lt;&gt;"新加算Ⅰ",P410&lt;&gt;"新加算Ⅱ",P410&lt;&gt;"新加算Ⅲ",P410&lt;&gt;"新加算Ⅳ"),P410,IF(Q412&lt;&gt;"",Q412,""))</f>
        <v/>
      </c>
      <c r="BE410" s="1324"/>
      <c r="BF410" s="1324" t="str">
        <f t="shared" si="319"/>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x14ac:dyDescent="0.15">
      <c r="A411" s="1229"/>
      <c r="B411" s="1275"/>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16"/>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x14ac:dyDescent="0.15">
      <c r="A412" s="1243"/>
      <c r="B412" s="1275"/>
      <c r="C412" s="1264"/>
      <c r="D412" s="1264"/>
      <c r="E412" s="1264"/>
      <c r="F412" s="1265"/>
      <c r="G412" s="1269"/>
      <c r="H412" s="1269"/>
      <c r="I412" s="1269"/>
      <c r="J412" s="1375"/>
      <c r="K412" s="1269"/>
      <c r="L412" s="1250"/>
      <c r="M412" s="1253"/>
      <c r="N412" s="1374"/>
      <c r="O412" s="1371"/>
      <c r="P412" s="1393" t="s">
        <v>2196</v>
      </c>
      <c r="Q412" s="1389" t="str">
        <f>IFERROR(VLOOKUP('別紙様式2-2（４・５月分）'!AR311,【参考】数式用!$AT$5:$AV$22,3,FALSE),"")</f>
        <v/>
      </c>
      <c r="R412" s="1391" t="s">
        <v>2207</v>
      </c>
      <c r="S412" s="1399" t="str">
        <f>IFERROR(VLOOKUP(K410,【参考】数式用!$A$5:$AB$27,MATCH(Q412,【参考】数式用!$B$4:$AB$4,0)+1,0),"")</f>
        <v/>
      </c>
      <c r="T412" s="1462" t="s">
        <v>231</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2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32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82"/>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x14ac:dyDescent="0.2">
      <c r="A413" s="1230"/>
      <c r="B413" s="1379"/>
      <c r="C413" s="1380"/>
      <c r="D413" s="1380"/>
      <c r="E413" s="1380"/>
      <c r="F413" s="1381"/>
      <c r="G413" s="1270"/>
      <c r="H413" s="1270"/>
      <c r="I413" s="1270"/>
      <c r="J413" s="1376"/>
      <c r="K413" s="1270"/>
      <c r="L413" s="1251"/>
      <c r="M413" s="1254"/>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x14ac:dyDescent="0.1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x14ac:dyDescent="0.15">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○○市</v>
      </c>
      <c r="AT1" s="622"/>
      <c r="AU1" s="622"/>
      <c r="AZ1" s="596"/>
      <c r="BD1" s="175"/>
      <c r="BE1" s="175"/>
      <c r="BF1" s="175"/>
      <c r="BG1" s="175"/>
      <c r="BH1" s="175"/>
    </row>
    <row r="2" spans="1:60" ht="21" customHeight="1" thickBot="1" x14ac:dyDescent="0.2">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x14ac:dyDescent="0.2">
      <c r="A3" s="1258" t="s">
        <v>5</v>
      </c>
      <c r="B3" s="1258"/>
      <c r="C3" s="1259"/>
      <c r="D3" s="1255" t="str">
        <f>IF(基本情報入力シート!M38="","",基本情報入力シート!M38)</f>
        <v>○○ケアサービス</v>
      </c>
      <c r="E3" s="1256"/>
      <c r="F3" s="1256"/>
      <c r="G3" s="1256"/>
      <c r="H3" s="1256"/>
      <c r="I3" s="1256"/>
      <c r="J3" s="125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x14ac:dyDescent="0.2">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x14ac:dyDescent="0.2">
      <c r="A5" s="1280" t="s">
        <v>2386</v>
      </c>
      <c r="B5" s="1533"/>
      <c r="C5" s="1533"/>
      <c r="D5" s="1533"/>
      <c r="E5" s="1533"/>
      <c r="F5" s="1533"/>
      <c r="G5" s="1533"/>
      <c r="H5" s="1533"/>
      <c r="I5" s="1533"/>
      <c r="J5" s="1533"/>
      <c r="K5" s="1534"/>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x14ac:dyDescent="0.15">
      <c r="A6" s="632"/>
      <c r="B6" s="1337" t="s">
        <v>2383</v>
      </c>
      <c r="C6" s="1231"/>
      <c r="D6" s="1231"/>
      <c r="E6" s="1231"/>
      <c r="F6" s="1231"/>
      <c r="G6" s="1231"/>
      <c r="H6" s="1231"/>
      <c r="I6" s="1231"/>
      <c r="J6" s="1231"/>
      <c r="K6" s="1232"/>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2128</v>
      </c>
      <c r="AL6" s="1404"/>
      <c r="AM6" s="1404"/>
      <c r="AN6" s="1404"/>
      <c r="AO6" s="1404"/>
      <c r="AP6" s="1404"/>
      <c r="AQ6" s="1405"/>
      <c r="AR6" s="668">
        <f>SUMIF(T:T,"区分変更後の算定予定",AR:AR)</f>
        <v>0</v>
      </c>
      <c r="AS6" s="537"/>
      <c r="AT6" s="524"/>
      <c r="AU6" s="524"/>
      <c r="AV6" s="1598" t="s">
        <v>2284</v>
      </c>
      <c r="AW6" s="1599"/>
      <c r="AY6" s="648"/>
      <c r="AZ6" s="648"/>
      <c r="BA6" s="648"/>
      <c r="BB6" s="648"/>
      <c r="BC6" s="648"/>
      <c r="BD6" s="648"/>
      <c r="BE6" s="648"/>
      <c r="BF6" s="648"/>
      <c r="BG6" s="648"/>
      <c r="BH6" s="648"/>
    </row>
    <row r="7" spans="1:60" ht="35.25" customHeight="1" thickBot="1" x14ac:dyDescent="0.2">
      <c r="A7" s="632"/>
      <c r="B7" s="1337" t="s">
        <v>2384</v>
      </c>
      <c r="C7" s="1231"/>
      <c r="D7" s="1231"/>
      <c r="E7" s="1231"/>
      <c r="F7" s="1231"/>
      <c r="G7" s="1231"/>
      <c r="H7" s="1231"/>
      <c r="I7" s="1231"/>
      <c r="J7" s="1231"/>
      <c r="K7" s="1232"/>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2373</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x14ac:dyDescent="0.2">
      <c r="A8" s="640"/>
      <c r="B8" s="1337" t="s">
        <v>2385</v>
      </c>
      <c r="C8" s="1231"/>
      <c r="D8" s="1231"/>
      <c r="E8" s="1231"/>
      <c r="F8" s="1231"/>
      <c r="G8" s="1231"/>
      <c r="H8" s="1231"/>
      <c r="I8" s="1231"/>
      <c r="J8" s="1231"/>
      <c r="K8" s="1232"/>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x14ac:dyDescent="0.15">
      <c r="A9" s="1293" t="s">
        <v>2389</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x14ac:dyDescent="0.2">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x14ac:dyDescent="0.2">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x14ac:dyDescent="0.15">
      <c r="A12" s="1260"/>
      <c r="B12" s="1285" t="s">
        <v>2344</v>
      </c>
      <c r="C12" s="1286"/>
      <c r="D12" s="1286"/>
      <c r="E12" s="1286"/>
      <c r="F12" s="1287"/>
      <c r="G12" s="1291" t="s">
        <v>63</v>
      </c>
      <c r="H12" s="1311" t="s">
        <v>88</v>
      </c>
      <c r="I12" s="1311"/>
      <c r="J12" s="1312" t="s">
        <v>69</v>
      </c>
      <c r="K12" s="1305" t="s">
        <v>40</v>
      </c>
      <c r="L12" s="1307" t="s">
        <v>2192</v>
      </c>
      <c r="M12" s="1309" t="s">
        <v>67</v>
      </c>
      <c r="N12" s="1325" t="s">
        <v>2286</v>
      </c>
      <c r="O12" s="1326" t="s">
        <v>2183</v>
      </c>
      <c r="P12" s="1420" t="s">
        <v>2350</v>
      </c>
      <c r="Q12" s="1421"/>
      <c r="R12" s="1422"/>
      <c r="S12" s="1434" t="s">
        <v>2129</v>
      </c>
      <c r="T12" s="1342" t="s">
        <v>2184</v>
      </c>
      <c r="U12" s="1343"/>
      <c r="V12" s="1326" t="s">
        <v>191</v>
      </c>
      <c r="W12" s="1444" t="s">
        <v>142</v>
      </c>
      <c r="X12" s="1445"/>
      <c r="Y12" s="1445"/>
      <c r="Z12" s="1445"/>
      <c r="AA12" s="1445"/>
      <c r="AB12" s="1445"/>
      <c r="AC12" s="1445"/>
      <c r="AD12" s="1445"/>
      <c r="AE12" s="1445"/>
      <c r="AF12" s="1445"/>
      <c r="AG12" s="1445"/>
      <c r="AH12" s="1446"/>
      <c r="AI12" s="1444" t="s">
        <v>2185</v>
      </c>
      <c r="AJ12" s="1569" t="s">
        <v>2347</v>
      </c>
      <c r="AK12" s="1571" t="s">
        <v>2211</v>
      </c>
      <c r="AL12" s="1331"/>
      <c r="AM12" s="1518" t="s">
        <v>2193</v>
      </c>
      <c r="AN12" s="1331"/>
      <c r="AO12" s="1330" t="s">
        <v>255</v>
      </c>
      <c r="AP12" s="1331"/>
      <c r="AQ12" s="543" t="s">
        <v>249</v>
      </c>
      <c r="AR12" s="543" t="s">
        <v>253</v>
      </c>
      <c r="AS12" s="544" t="s">
        <v>254</v>
      </c>
      <c r="AT12" s="1346" t="s">
        <v>2343</v>
      </c>
      <c r="AU12" s="673"/>
      <c r="AV12" s="519"/>
      <c r="BF12" s="1527" t="s">
        <v>2376</v>
      </c>
      <c r="BG12" s="1528"/>
      <c r="BH12" s="1529"/>
    </row>
    <row r="13" spans="1:60" ht="132.75" customHeight="1" thickBot="1" x14ac:dyDescent="0.2">
      <c r="A13" s="1261"/>
      <c r="B13" s="1288"/>
      <c r="C13" s="1289"/>
      <c r="D13" s="1289"/>
      <c r="E13" s="1289"/>
      <c r="F13" s="1290"/>
      <c r="G13" s="1292"/>
      <c r="H13" s="545" t="s">
        <v>2345</v>
      </c>
      <c r="I13" s="545" t="s">
        <v>2346</v>
      </c>
      <c r="J13" s="1313"/>
      <c r="K13" s="1306"/>
      <c r="L13" s="1308"/>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74" t="s">
        <v>2195</v>
      </c>
      <c r="AL13" s="675" t="s">
        <v>2208</v>
      </c>
      <c r="AM13" s="675" t="s">
        <v>2190</v>
      </c>
      <c r="AN13" s="676" t="s">
        <v>2209</v>
      </c>
      <c r="AO13" s="676" t="s">
        <v>2348</v>
      </c>
      <c r="AP13" s="675" t="s">
        <v>2349</v>
      </c>
      <c r="AQ13" s="677" t="s">
        <v>248</v>
      </c>
      <c r="AR13" s="552" t="s">
        <v>2360</v>
      </c>
      <c r="AS13" s="678" t="s">
        <v>2353</v>
      </c>
      <c r="AT13" s="1234"/>
      <c r="AU13" s="673"/>
      <c r="AV13" s="555" t="s">
        <v>2204</v>
      </c>
      <c r="AW13" s="657" t="s">
        <v>2231</v>
      </c>
      <c r="AX13" s="657" t="s">
        <v>2232</v>
      </c>
      <c r="AY13" s="555" t="s">
        <v>2198</v>
      </c>
      <c r="AZ13" s="555" t="s">
        <v>2212</v>
      </c>
      <c r="BA13" s="555" t="s">
        <v>2199</v>
      </c>
      <c r="BB13" s="555" t="s">
        <v>2200</v>
      </c>
      <c r="BC13" s="555" t="s">
        <v>2201</v>
      </c>
      <c r="BD13" s="558" t="s">
        <v>2202</v>
      </c>
      <c r="BE13" s="558" t="s">
        <v>2203</v>
      </c>
      <c r="BF13" s="1530"/>
      <c r="BG13" s="1531"/>
      <c r="BH13" s="1532"/>
    </row>
    <row r="14" spans="1:60" ht="30" customHeight="1" x14ac:dyDescent="0.15">
      <c r="A14" s="1228">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382" t="str">
        <f>IF(基本情報入力シート!X54="","",基本情報入力シート!X54)</f>
        <v>○○ケアセンター</v>
      </c>
      <c r="K14" s="1268"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369">
        <f>IF(SUM('別紙様式2-2（４・５月分）'!R14:R16)=0,"",SUM('別紙様式2-2（４・５月分）'!R14:R16))</f>
        <v>0.224</v>
      </c>
      <c r="P14" s="1383" t="str">
        <f>IFERROR(VLOOKUP('別紙様式2-2（４・５月分）'!AR14,【参考】数式用!$AT$5:$AU$22,2,FALSE),"")</f>
        <v>新加算Ⅰ</v>
      </c>
      <c r="Q14" s="1384"/>
      <c r="R14" s="1385"/>
      <c r="S14" s="1395">
        <f>IFERROR(VLOOKUP(K14,【参考】数式用!$A$5:$AB$27,MATCH(P14,【参考】数式用!$B$4:$AB$4,0)+1,0),"")</f>
        <v>0.245</v>
      </c>
      <c r="T14" s="1416" t="s">
        <v>2210</v>
      </c>
      <c r="U14" s="1565" t="str">
        <f>IF('別紙様式2-3（６月以降分）'!U14="","",'別紙様式2-3（６月以降分）'!U14)</f>
        <v>新加算Ⅰ</v>
      </c>
      <c r="V14" s="1460">
        <f>IFERROR(VLOOKUP(K14,【参考】数式用!$A$5:$AB$27,MATCH(U14,【参考】数式用!$B$4:$AB$4,0)+1,0),"")</f>
        <v>0.245</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f>'別紙様式2-3（６月以降分）'!AI14</f>
        <v>5167050</v>
      </c>
      <c r="AJ14" s="1545">
        <f>'別紙様式2-3（６月以降分）'!AJ14</f>
        <v>2172270</v>
      </c>
      <c r="AK14" s="1563">
        <f>'別紙様式2-3（６月以降分）'!AK14</f>
        <v>1529025</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令和６年度中に満たす</v>
      </c>
      <c r="AP14" s="1505" t="str">
        <f>IF('別紙様式2-3（６月以降分）'!AP14="","",'別紙様式2-3（６月以降分）'!AP14)</f>
        <v/>
      </c>
      <c r="AQ14" s="1406" t="str">
        <f>IF('別紙様式2-3（６月以降分）'!AQ14="","",'別紙様式2-3（６月以降分）'!AQ14)</f>
        <v>令和６年度中に満たす</v>
      </c>
      <c r="AR14" s="1586">
        <f>IF('別紙様式2-3（６月以降分）'!AR14="","",'別紙様式2-3（６月以降分）'!AR14)</f>
        <v>1</v>
      </c>
      <c r="AS14" s="1539"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処遇加算Ⅱ</v>
      </c>
      <c r="AX14" s="1525">
        <f>IF(SUM('別紙様式2-2（４・５月分）'!P14:P16)=0,"",SUM('別紙様式2-2（４・５月分）'!P14:P16))</f>
        <v>0.14200000000000002</v>
      </c>
      <c r="AY14" s="1593" t="str">
        <f>IFERROR(VLOOKUP(K14,【参考】数式用!$AJ$2:$AK$24,2,FALSE),"")</f>
        <v>訪問介護</v>
      </c>
      <c r="AZ14" s="596"/>
      <c r="BE14" s="440"/>
      <c r="BF14" s="1496" t="str">
        <f>G14</f>
        <v>東京都</v>
      </c>
      <c r="BG14" s="1496"/>
      <c r="BH14" s="1496"/>
    </row>
    <row r="15" spans="1:60" ht="15" customHeight="1" x14ac:dyDescent="0.15">
      <c r="A15" s="1229"/>
      <c r="B15" s="1275"/>
      <c r="C15" s="1264"/>
      <c r="D15" s="1264"/>
      <c r="E15" s="1264"/>
      <c r="F15" s="1265"/>
      <c r="G15" s="1269"/>
      <c r="H15" s="1269"/>
      <c r="I15" s="1269"/>
      <c r="J15" s="1375"/>
      <c r="K15" s="1269"/>
      <c r="L15" s="1454"/>
      <c r="M15" s="1451"/>
      <c r="N15" s="1373" t="str">
        <f>IF('別紙様式2-2（４・５月分）'!Q15="","",'別紙様式2-2（４・５月分）'!Q15)</f>
        <v>特定加算Ⅰ</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特定加算Ⅱ</v>
      </c>
      <c r="AX15" s="1510"/>
      <c r="AY15" s="1592"/>
      <c r="AZ15" s="533"/>
      <c r="BE15" s="440"/>
      <c r="BF15" s="1496" t="str">
        <f>G14</f>
        <v>東京都</v>
      </c>
      <c r="BG15" s="1496"/>
      <c r="BH15" s="1496"/>
    </row>
    <row r="16" spans="1:60" ht="15" customHeight="1" x14ac:dyDescent="0.15">
      <c r="A16" s="1243"/>
      <c r="B16" s="1275"/>
      <c r="C16" s="1264"/>
      <c r="D16" s="1264"/>
      <c r="E16" s="1264"/>
      <c r="F16" s="1265"/>
      <c r="G16" s="1269"/>
      <c r="H16" s="1269"/>
      <c r="I16" s="1269"/>
      <c r="J16" s="1375"/>
      <c r="K16" s="1269"/>
      <c r="L16" s="1454"/>
      <c r="M16" s="1451"/>
      <c r="N16" s="1374"/>
      <c r="O16" s="1371"/>
      <c r="P16" s="1474" t="s">
        <v>2196</v>
      </c>
      <c r="Q16" s="1507" t="str">
        <f>IFERROR(VLOOKUP('別紙様式2-2（４・５月分）'!AR14,【参考】数式用!$AT$5:$AV$22,3,FALSE),"")</f>
        <v xml:space="preserve"> </v>
      </c>
      <c r="R16" s="1426" t="s">
        <v>2207</v>
      </c>
      <c r="S16" s="1399" t="str">
        <f>IFERROR(VLOOKUP(K14,【参考】数式用!$A$5:$AB$27,MATCH(Q16,【参考】数式用!$B$4:$AB$4,0)+1,0),"")</f>
        <v/>
      </c>
      <c r="T16" s="1462" t="s">
        <v>2285</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82"/>
      <c r="AV16" s="1496" t="str">
        <f>IF(OR(AB14&lt;&gt;7,AD14&lt;&gt;3),"V列に色付け","")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東京都</v>
      </c>
      <c r="BG16" s="1496"/>
      <c r="BH16" s="1496"/>
    </row>
    <row r="17" spans="1:60" ht="30" customHeight="1" thickBot="1" x14ac:dyDescent="0.2">
      <c r="A17" s="1230"/>
      <c r="B17" s="1379"/>
      <c r="C17" s="1380"/>
      <c r="D17" s="1380"/>
      <c r="E17" s="1380"/>
      <c r="F17" s="1381"/>
      <c r="G17" s="1270"/>
      <c r="H17" s="1270"/>
      <c r="I17" s="1270"/>
      <c r="J17" s="1376"/>
      <c r="K17" s="1270"/>
      <c r="L17" s="1455"/>
      <c r="M17" s="1452"/>
      <c r="N17" s="662" t="str">
        <f>IF('別紙様式2-2（４・５月分）'!Q16="","",'別紙様式2-2（４・５月分）'!Q16)</f>
        <v>ベア加算</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ベア加算なし</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東京都</v>
      </c>
      <c r="BG17" s="1496"/>
      <c r="BH17" s="1496"/>
    </row>
    <row r="18" spans="1:60" ht="30" customHeight="1" x14ac:dyDescent="0.15">
      <c r="A18" s="1244">
        <v>2</v>
      </c>
      <c r="B18" s="1275">
        <f>IF(基本情報入力シート!C55="","",基本情報入力シート!C55)</f>
        <v>1334567890</v>
      </c>
      <c r="C18" s="1264"/>
      <c r="D18" s="1264"/>
      <c r="E18" s="1264"/>
      <c r="F18" s="1265"/>
      <c r="G18" s="1269" t="str">
        <f>IF(基本情報入力シート!M55="","",基本情報入力シート!M55)</f>
        <v>千代田区・中央区・港区</v>
      </c>
      <c r="H18" s="1269" t="str">
        <f>IF(基本情報入力シート!R55="","",基本情報入力シート!R55)</f>
        <v>東京都</v>
      </c>
      <c r="I18" s="1269" t="str">
        <f>IF(基本情報入力シート!W55="","",基本情報入力シート!W55)</f>
        <v>千代田区</v>
      </c>
      <c r="J18" s="1375" t="str">
        <f>IF(基本情報入力シート!X55="","",基本情報入力シート!X55)</f>
        <v>○○ケアセンター</v>
      </c>
      <c r="K18" s="1269"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2210</v>
      </c>
      <c r="U18" s="1565" t="str">
        <f>IF('別紙様式2-3（６月以降分）'!U18="","",'別紙様式2-3（６月以降分）'!U18)</f>
        <v>新加算Ⅰ</v>
      </c>
      <c r="V18" s="1460">
        <f>IFERROR(VLOOKUP(K18,【参考】数式用!$A$5:$AB$27,MATCH(U18,【参考】数式用!$B$4:$AB$4,0)+1,0),"")</f>
        <v>0.245</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f>'別紙様式2-3（６月以降分）'!AI18</f>
        <v>2318190</v>
      </c>
      <c r="AJ18" s="1545">
        <f>'別紙様式2-3（６月以降分）'!AJ18</f>
        <v>974580</v>
      </c>
      <c r="AK18" s="1541">
        <f>'別紙様式2-3（６月以降分）'!AK18</f>
        <v>685995</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令和６年度中に満たす</v>
      </c>
      <c r="AP18" s="1505" t="str">
        <f>IF('別紙様式2-3（６月以降分）'!AP18="","",'別紙様式2-3（６月以降分）'!AP18)</f>
        <v/>
      </c>
      <c r="AQ18" s="1406" t="str">
        <f>IF('別紙様式2-3（６月以降分）'!AQ18="","",'別紙様式2-3（６月以降分）'!AQ18)</f>
        <v>令和６年度中に満たす</v>
      </c>
      <c r="AR18" s="1586" t="str">
        <f>IF('別紙様式2-3（６月以降分）'!AR18="","",'別紙様式2-3（６月以降分）'!AR18)</f>
        <v/>
      </c>
      <c r="AS18" s="1539"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処遇加算Ⅱ</v>
      </c>
      <c r="AX18" s="1510">
        <f>IF(SUM('別紙様式2-2（４・５月分）'!P17:P19)=0,"",SUM('別紙様式2-2（４・５月分）'!P17:P19))</f>
        <v>0.14200000000000002</v>
      </c>
      <c r="AY18" s="1592" t="str">
        <f>IFERROR(VLOOKUP(K18,【参考】数式用!$AJ$2:$AK$24,2,FALSE),"")</f>
        <v>訪問型サービス_総合事業</v>
      </c>
      <c r="AZ18" s="596"/>
      <c r="BE18" s="440"/>
      <c r="BF18" s="1496" t="str">
        <f>G18</f>
        <v>千代田区・中央区・港区</v>
      </c>
      <c r="BG18" s="1496"/>
      <c r="BH18" s="1496"/>
    </row>
    <row r="19" spans="1:60" ht="15" customHeight="1" x14ac:dyDescent="0.15">
      <c r="A19" s="1229"/>
      <c r="B19" s="1275"/>
      <c r="C19" s="1264"/>
      <c r="D19" s="1264"/>
      <c r="E19" s="1264"/>
      <c r="F19" s="1265"/>
      <c r="G19" s="1269"/>
      <c r="H19" s="1269"/>
      <c r="I19" s="1269"/>
      <c r="J19" s="1375"/>
      <c r="K19" s="1269"/>
      <c r="L19" s="1454"/>
      <c r="M19" s="1456"/>
      <c r="N19" s="1373" t="str">
        <f>IF('別紙様式2-2（４・５月分）'!Q18="","",'別紙様式2-2（４・５月分）'!Q18)</f>
        <v>特定加算Ⅱ</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特定加算Ⅱ</v>
      </c>
      <c r="AX19" s="1510"/>
      <c r="AY19" s="1592"/>
      <c r="AZ19" s="533"/>
      <c r="BE19" s="440"/>
      <c r="BF19" s="1496" t="str">
        <f>G18</f>
        <v>千代田区・中央区・港区</v>
      </c>
      <c r="BG19" s="1496"/>
      <c r="BH19" s="1496"/>
    </row>
    <row r="20" spans="1:60" ht="15" customHeight="1" x14ac:dyDescent="0.15">
      <c r="A20" s="1243"/>
      <c r="B20" s="1275"/>
      <c r="C20" s="1264"/>
      <c r="D20" s="1264"/>
      <c r="E20" s="1264"/>
      <c r="F20" s="1265"/>
      <c r="G20" s="1269"/>
      <c r="H20" s="1269"/>
      <c r="I20" s="1269"/>
      <c r="J20" s="1375"/>
      <c r="K20" s="1269"/>
      <c r="L20" s="1454"/>
      <c r="M20" s="1456"/>
      <c r="N20" s="1374"/>
      <c r="O20" s="1371"/>
      <c r="P20" s="1474" t="s">
        <v>2196</v>
      </c>
      <c r="Q20" s="1507" t="str">
        <f>IFERROR(VLOOKUP('別紙様式2-2（４・５月分）'!AR17,【参考】数式用!$AT$5:$AV$22,3,FALSE),"")</f>
        <v xml:space="preserve"> </v>
      </c>
      <c r="R20" s="1426" t="s">
        <v>2207</v>
      </c>
      <c r="S20" s="1397" t="str">
        <f>IFERROR(VLOOKUP(K18,【参考】数式用!$A$5:$AB$27,MATCH(Q20,【参考】数式用!$B$4:$AB$4,0)+1,0),"")</f>
        <v/>
      </c>
      <c r="T20" s="1462" t="s">
        <v>2285</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54"/>
      <c r="AV20" s="1496" t="str">
        <f t="shared" ref="AV20" si="2">IF(OR(AB18&lt;&gt;7,AD18&lt;&gt;3),"V列に色付け","")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千代田区・中央区・港区</v>
      </c>
      <c r="BG20" s="1496"/>
      <c r="BH20" s="1496"/>
    </row>
    <row r="21" spans="1:60" ht="30" customHeight="1" thickBot="1" x14ac:dyDescent="0.2">
      <c r="A21" s="1230"/>
      <c r="B21" s="1379"/>
      <c r="C21" s="1380"/>
      <c r="D21" s="1380"/>
      <c r="E21" s="1380"/>
      <c r="F21" s="1381"/>
      <c r="G21" s="1270"/>
      <c r="H21" s="1270"/>
      <c r="I21" s="1270"/>
      <c r="J21" s="1376"/>
      <c r="K21" s="1270"/>
      <c r="L21" s="1455"/>
      <c r="M21" s="1457"/>
      <c r="N21" s="662" t="str">
        <f>IF('別紙様式2-2（４・５月分）'!Q19="","",'別紙様式2-2（４・５月分）'!Q19)</f>
        <v>ベア加算</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ベア加算なし</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千代田区・中央区・港区</v>
      </c>
      <c r="BG21" s="1496"/>
      <c r="BH21" s="1496"/>
    </row>
    <row r="22" spans="1:60" ht="30" customHeight="1" x14ac:dyDescent="0.15">
      <c r="A22" s="1228">
        <v>3</v>
      </c>
      <c r="B22" s="1274">
        <f>IF(基本情報入力シート!C56="","",基本情報入力シート!C56)</f>
        <v>1334567891</v>
      </c>
      <c r="C22" s="1262"/>
      <c r="D22" s="1262"/>
      <c r="E22" s="1262"/>
      <c r="F22" s="1263"/>
      <c r="G22" s="1268" t="str">
        <f>IF(基本情報入力シート!M56="","",基本情報入力シート!M56)</f>
        <v>東京都</v>
      </c>
      <c r="H22" s="1268" t="str">
        <f>IF(基本情報入力シート!R56="","",基本情報入力シート!R56)</f>
        <v>東京都</v>
      </c>
      <c r="I22" s="1268" t="str">
        <f>IF(基本情報入力シート!W56="","",基本情報入力シート!W56)</f>
        <v>千代田区</v>
      </c>
      <c r="J22" s="1382" t="str">
        <f>IF(基本情報入力シート!X56="","",基本情報入力シート!X56)</f>
        <v>デイサービス△△</v>
      </c>
      <c r="K22" s="1268"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2210</v>
      </c>
      <c r="U22" s="1565" t="str">
        <f>IF('別紙様式2-3（６月以降分）'!U22="","",'別紙様式2-3（６月以降分）'!U22)</f>
        <v>新加算Ⅳ</v>
      </c>
      <c r="V22" s="1460">
        <f>IFERROR(VLOOKUP(K22,【参考】数式用!$A$5:$AB$27,MATCH(U22,【参考】数式用!$B$4:$AB$4,0)+1,0),"")</f>
        <v>6.3999999999999987E-2</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2188</v>
      </c>
      <c r="AF22" s="1357" t="s">
        <v>24</v>
      </c>
      <c r="AG22" s="1357">
        <f>IF(X22&gt;=1,(AB22*12+AD22)-(X22*12+Z22)+1,"")</f>
        <v>10</v>
      </c>
      <c r="AH22" s="1363" t="s">
        <v>38</v>
      </c>
      <c r="AI22" s="1484">
        <f>'別紙様式2-3（６月以降分）'!AI22</f>
        <v>2127680</v>
      </c>
      <c r="AJ22" s="1545">
        <f>'別紙様式2-3（６月以降分）'!AJ22</f>
        <v>332450</v>
      </c>
      <c r="AK22" s="1541">
        <f>'別紙様式2-3（６月以降分）'!AK22</f>
        <v>1063840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処遇加算Ⅱ</v>
      </c>
      <c r="AX22" s="1510">
        <f>IF(SUM('別紙様式2-2（４・５月分）'!P20:P22)=0,"",SUM('別紙様式2-2（４・５月分）'!P20:P22))</f>
        <v>5.3999999999999992E-2</v>
      </c>
      <c r="AY22" s="1593" t="str">
        <f>IFERROR(VLOOKUP(K22,【参考】数式用!$AJ$2:$AK$24,2,FALSE),"")</f>
        <v>通所介護</v>
      </c>
      <c r="AZ22" s="596"/>
      <c r="BE22" s="440"/>
      <c r="BF22" s="1496" t="str">
        <f>G22</f>
        <v>東京都</v>
      </c>
      <c r="BG22" s="1496"/>
      <c r="BH22" s="1496"/>
    </row>
    <row r="23" spans="1:60" ht="15" customHeight="1" x14ac:dyDescent="0.15">
      <c r="A23" s="1229"/>
      <c r="B23" s="1275"/>
      <c r="C23" s="1264"/>
      <c r="D23" s="1264"/>
      <c r="E23" s="1264"/>
      <c r="F23" s="1265"/>
      <c r="G23" s="1269"/>
      <c r="H23" s="1269"/>
      <c r="I23" s="1269"/>
      <c r="J23" s="1375"/>
      <c r="K23" s="1269"/>
      <c r="L23" s="1454"/>
      <c r="M23" s="1451"/>
      <c r="N23" s="1373" t="str">
        <f>IF('別紙様式2-2（４・５月分）'!Q21="","",'別紙様式2-2（４・５月分）'!Q21)</f>
        <v>特定加算なし</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特定加算なし</v>
      </c>
      <c r="AX23" s="1510"/>
      <c r="AY23" s="1592"/>
      <c r="AZ23" s="533"/>
      <c r="BE23" s="440"/>
      <c r="BF23" s="1496" t="str">
        <f>G22</f>
        <v>東京都</v>
      </c>
      <c r="BG23" s="1496"/>
      <c r="BH23" s="1496"/>
    </row>
    <row r="24" spans="1:60" ht="15" customHeight="1" x14ac:dyDescent="0.15">
      <c r="A24" s="1243"/>
      <c r="B24" s="1275"/>
      <c r="C24" s="1264"/>
      <c r="D24" s="1264"/>
      <c r="E24" s="1264"/>
      <c r="F24" s="1265"/>
      <c r="G24" s="1269"/>
      <c r="H24" s="1269"/>
      <c r="I24" s="1269"/>
      <c r="J24" s="1375"/>
      <c r="K24" s="1269"/>
      <c r="L24" s="1454"/>
      <c r="M24" s="1451"/>
      <c r="N24" s="1374"/>
      <c r="O24" s="1371"/>
      <c r="P24" s="1393" t="s">
        <v>2196</v>
      </c>
      <c r="Q24" s="1507" t="str">
        <f>IFERROR(VLOOKUP('別紙様式2-2（４・５月分）'!AR20,【参考】数式用!$AT$5:$AV$22,3,FALSE),"")</f>
        <v xml:space="preserve"> </v>
      </c>
      <c r="R24" s="1391" t="s">
        <v>2207</v>
      </c>
      <c r="S24" s="1399" t="str">
        <f>IFERROR(VLOOKUP(K22,【参考】数式用!$A$5:$AB$27,MATCH(Q24,【参考】数式用!$B$4:$AB$4,0)+1,0),"")</f>
        <v/>
      </c>
      <c r="T24" s="1462" t="s">
        <v>2285</v>
      </c>
      <c r="U24" s="1572"/>
      <c r="V24" s="1466" t="str">
        <f>IFERROR(VLOOKUP(K22,【参考】数式用!$A$5:$AB$27,MATCH(U24,【参考】数式用!$B$4:$AB$4,0)+1,0),"")</f>
        <v/>
      </c>
      <c r="W24" s="1468" t="s">
        <v>19</v>
      </c>
      <c r="X24" s="1567"/>
      <c r="Y24" s="1410" t="s">
        <v>10</v>
      </c>
      <c r="Z24" s="1567"/>
      <c r="AA24" s="1410" t="s">
        <v>45</v>
      </c>
      <c r="AB24" s="1567"/>
      <c r="AC24" s="1410" t="s">
        <v>10</v>
      </c>
      <c r="AD24" s="1567"/>
      <c r="AE24" s="1410" t="s">
        <v>2188</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54"/>
      <c r="AV24" s="1496" t="str">
        <f t="shared" ref="AV24" si="6">IF(OR(AB22&lt;&gt;7,AD22&lt;&gt;3),"V列に色付け","")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東京都</v>
      </c>
      <c r="BG24" s="1496"/>
      <c r="BH24" s="1496"/>
    </row>
    <row r="25" spans="1:60" ht="30" customHeight="1" thickBot="1" x14ac:dyDescent="0.2">
      <c r="A25" s="1230"/>
      <c r="B25" s="1379"/>
      <c r="C25" s="1380"/>
      <c r="D25" s="1380"/>
      <c r="E25" s="1380"/>
      <c r="F25" s="1381"/>
      <c r="G25" s="1270"/>
      <c r="H25" s="1270"/>
      <c r="I25" s="1270"/>
      <c r="J25" s="1376"/>
      <c r="K25" s="1270"/>
      <c r="L25" s="1455"/>
      <c r="M25" s="1452"/>
      <c r="N25" s="662" t="str">
        <f>IF('別紙様式2-2（４・５月分）'!Q22="","",'別紙様式2-2（４・５月分）'!Q22)</f>
        <v>ベア加算</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ベア加算</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東京都</v>
      </c>
      <c r="BG25" s="1496"/>
      <c r="BH25" s="1496"/>
    </row>
    <row r="26" spans="1:60" ht="30" customHeight="1" x14ac:dyDescent="0.15">
      <c r="A26" s="1244">
        <v>4</v>
      </c>
      <c r="B26" s="1275">
        <f>IF(基本情報入力シート!C57="","",基本情報入力シート!C57)</f>
        <v>1334567892</v>
      </c>
      <c r="C26" s="1264"/>
      <c r="D26" s="1264"/>
      <c r="E26" s="1264"/>
      <c r="F26" s="1265"/>
      <c r="G26" s="1269" t="str">
        <f>IF(基本情報入力シート!M57="","",基本情報入力シート!M57)</f>
        <v>中央区</v>
      </c>
      <c r="H26" s="1269" t="str">
        <f>IF(基本情報入力シート!R57="","",基本情報入力シート!R57)</f>
        <v>東京都</v>
      </c>
      <c r="I26" s="1269" t="str">
        <f>IF(基本情報入力シート!W57="","",基本情報入力シート!W57)</f>
        <v>中央区</v>
      </c>
      <c r="J26" s="1375" t="str">
        <f>IF(基本情報入力シート!X57="","",基本情報入力シート!X57)</f>
        <v>○○の家</v>
      </c>
      <c r="K26" s="1269"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2210</v>
      </c>
      <c r="U26" s="1565" t="str">
        <f>IF('別紙様式2-3（６月以降分）'!U26="","",'別紙様式2-3（６月以降分）'!U26)</f>
        <v>新加算Ⅴ（14）</v>
      </c>
      <c r="V26" s="1460">
        <f>IFERROR(VLOOKUP(K26,【参考】数式用!$A$5:$AB$27,MATCH(U26,【参考】数式用!$B$4:$AB$4,0)+1,0),"")</f>
        <v>5.6000000000000001E-2</v>
      </c>
      <c r="W26" s="1353" t="s">
        <v>19</v>
      </c>
      <c r="X26" s="1537">
        <f>'別紙様式2-3（６月以降分）'!X26</f>
        <v>6</v>
      </c>
      <c r="Y26" s="1357" t="s">
        <v>10</v>
      </c>
      <c r="Z26" s="1537">
        <f>'別紙様式2-3（６月以降分）'!Z26</f>
        <v>6</v>
      </c>
      <c r="AA26" s="1357" t="s">
        <v>45</v>
      </c>
      <c r="AB26" s="1537">
        <f>'別紙様式2-3（６月以降分）'!AB26</f>
        <v>6</v>
      </c>
      <c r="AC26" s="1357" t="s">
        <v>10</v>
      </c>
      <c r="AD26" s="1537">
        <f>'別紙様式2-3（６月以降分）'!AD26</f>
        <v>9</v>
      </c>
      <c r="AE26" s="1357" t="s">
        <v>2188</v>
      </c>
      <c r="AF26" s="1357" t="s">
        <v>24</v>
      </c>
      <c r="AG26" s="1357">
        <f>IF(X26&gt;=1,(AB26*12+AD26)-(X26*12+Z26)+1,"")</f>
        <v>4</v>
      </c>
      <c r="AH26" s="1363" t="s">
        <v>38</v>
      </c>
      <c r="AI26" s="1484">
        <f>'別紙様式2-3（６月以降分）'!AI26</f>
        <v>857808</v>
      </c>
      <c r="AJ26" s="1545">
        <f>'別紙様式2-3（６月以降分）'!AJ26</f>
        <v>229768</v>
      </c>
      <c r="AK26" s="1541">
        <f>'別紙様式2-3（６月以降分）'!AK26</f>
        <v>811854</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処遇加算Ⅲ</v>
      </c>
      <c r="AX26" s="1510">
        <f>IF(SUM('別紙様式2-2（４・５月分）'!P23:P25)=0,"",SUM('別紙様式2-2（４・５月分）'!P23:P25))</f>
        <v>4.1000000000000002E-2</v>
      </c>
      <c r="AY26" s="1592" t="str">
        <f>IFERROR(VLOOKUP(K26,【参考】数式用!$AJ$2:$AK$24,2,FALSE),"")</f>
        <v>介護予防_小規模多機能型居宅介護</v>
      </c>
      <c r="AZ26" s="596"/>
      <c r="BE26" s="440"/>
      <c r="BF26" s="1496" t="str">
        <f>G26</f>
        <v>中央区</v>
      </c>
      <c r="BG26" s="1496"/>
      <c r="BH26" s="1496"/>
    </row>
    <row r="27" spans="1:60" ht="15" customHeight="1" x14ac:dyDescent="0.15">
      <c r="A27" s="1229"/>
      <c r="B27" s="1275"/>
      <c r="C27" s="1264"/>
      <c r="D27" s="1264"/>
      <c r="E27" s="1264"/>
      <c r="F27" s="1265"/>
      <c r="G27" s="1269"/>
      <c r="H27" s="1269"/>
      <c r="I27" s="1269"/>
      <c r="J27" s="1375"/>
      <c r="K27" s="1269"/>
      <c r="L27" s="1454"/>
      <c r="M27" s="1456"/>
      <c r="N27" s="1373" t="str">
        <f>IF('別紙様式2-2（４・５月分）'!Q24="","",'別紙様式2-2（４・５月分）'!Q24)</f>
        <v>特定加算なし</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特定加算なし</v>
      </c>
      <c r="AX27" s="1510"/>
      <c r="AY27" s="1592"/>
      <c r="AZ27" s="533"/>
      <c r="BE27" s="440"/>
      <c r="BF27" s="1496" t="str">
        <f>G26</f>
        <v>中央区</v>
      </c>
      <c r="BG27" s="1496"/>
      <c r="BH27" s="1496"/>
    </row>
    <row r="28" spans="1:60" ht="15" customHeight="1" x14ac:dyDescent="0.15">
      <c r="A28" s="1243"/>
      <c r="B28" s="1275"/>
      <c r="C28" s="1264"/>
      <c r="D28" s="1264"/>
      <c r="E28" s="1264"/>
      <c r="F28" s="1265"/>
      <c r="G28" s="1269"/>
      <c r="H28" s="1269"/>
      <c r="I28" s="1269"/>
      <c r="J28" s="1375"/>
      <c r="K28" s="1269"/>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2285</v>
      </c>
      <c r="U28" s="1572" t="s">
        <v>2116</v>
      </c>
      <c r="V28" s="1466">
        <f>IFERROR(VLOOKUP(K26,【参考】数式用!$A$5:$AB$27,MATCH(U28,【参考】数式用!$B$4:$AB$4,0)+1,0),"")</f>
        <v>0.106</v>
      </c>
      <c r="W28" s="1468" t="s">
        <v>19</v>
      </c>
      <c r="X28" s="1567">
        <v>6</v>
      </c>
      <c r="Y28" s="1410" t="s">
        <v>10</v>
      </c>
      <c r="Z28" s="1567">
        <v>10</v>
      </c>
      <c r="AA28" s="1410" t="s">
        <v>45</v>
      </c>
      <c r="AB28" s="1567">
        <v>7</v>
      </c>
      <c r="AC28" s="1410" t="s">
        <v>10</v>
      </c>
      <c r="AD28" s="1567">
        <v>3</v>
      </c>
      <c r="AE28" s="1410" t="s">
        <v>2188</v>
      </c>
      <c r="AF28" s="1410" t="s">
        <v>24</v>
      </c>
      <c r="AG28" s="1410">
        <f>IF(X28&gt;=1,(AB28*12+AD28)-(X28*12+Z28)+1,"")</f>
        <v>6</v>
      </c>
      <c r="AH28" s="1412" t="s">
        <v>38</v>
      </c>
      <c r="AI28" s="1414">
        <f>IFERROR(ROUNDDOWN(ROUND(L26*V28,0)*M26,0)*AG28,"")</f>
        <v>2435562</v>
      </c>
      <c r="AJ28" s="1580">
        <f>IFERROR(ROUNDDOWN(ROUND((L26*(V28-AX26)),0)*M26,0)*AG28,"")</f>
        <v>1493502</v>
      </c>
      <c r="AK28" s="1497">
        <f>IFERROR(ROUNDDOWN(ROUNDDOWN(ROUND(L26*VLOOKUP(K26,【参考】数式用!$A$5:$AB$27,MATCH("新加算Ⅳ",【参考】数式用!$B$4:$AB$4,0)+1,0),0)*M26,0)*AG28*0.5,0),"")</f>
        <v>1217781</v>
      </c>
      <c r="AL28" s="1582"/>
      <c r="AM28" s="1584">
        <f>IFERROR(IF('別紙様式2-2（４・５月分）'!Q25="ベア加算","", IF(OR(U28="新加算Ⅰ",U28="新加算Ⅱ",U28="新加算Ⅲ",U28="新加算Ⅳ"),ROUNDDOWN(ROUND(L26*VLOOKUP(K26,【参考】数式用!$A$5:$I$27,MATCH("ベア加算",【参考】数式用!$B$4:$I$4,0)+1,0),0)*M26,0)*AG28,"")),"")</f>
        <v>390606</v>
      </c>
      <c r="AN28" s="1551" t="s">
        <v>165</v>
      </c>
      <c r="AO28" s="1557" t="s">
        <v>2197</v>
      </c>
      <c r="AP28" s="1555"/>
      <c r="AQ28" s="1557"/>
      <c r="AR28" s="1559"/>
      <c r="AS28" s="1561"/>
      <c r="AT28" s="1535"/>
      <c r="AU28" s="554"/>
      <c r="AV28" s="1496" t="str">
        <f t="shared" ref="AV28" si="10">IF(OR(AB26&lt;&gt;7,AD26&lt;&gt;3),"V列に色付け","")</f>
        <v>V列に色付け</v>
      </c>
      <c r="AW28" s="1521"/>
      <c r="AX28" s="1510"/>
      <c r="AY28" s="683"/>
      <c r="AZ28" s="1324" t="str">
        <f>IF(AM28&lt;&gt;"",IF(AN28="○","入力済","未入力"),"")</f>
        <v>入力済</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中央区</v>
      </c>
      <c r="BG28" s="1496"/>
      <c r="BH28" s="1496"/>
    </row>
    <row r="29" spans="1:60" ht="30" customHeight="1" thickBot="1" x14ac:dyDescent="0.2">
      <c r="A29" s="1230"/>
      <c r="B29" s="1379"/>
      <c r="C29" s="1380"/>
      <c r="D29" s="1380"/>
      <c r="E29" s="1380"/>
      <c r="F29" s="1381"/>
      <c r="G29" s="1270"/>
      <c r="H29" s="1270"/>
      <c r="I29" s="1270"/>
      <c r="J29" s="1376"/>
      <c r="K29" s="1270"/>
      <c r="L29" s="1455"/>
      <c r="M29" s="1457"/>
      <c r="N29" s="662" t="str">
        <f>IF('別紙様式2-2（４・５月分）'!Q25="","",'別紙様式2-2（４・５月分）'!Q25)</f>
        <v>ベア加算なし</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ベア加算なし</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中央区</v>
      </c>
      <c r="BG29" s="1496"/>
      <c r="BH29" s="1496"/>
    </row>
    <row r="30" spans="1:60" ht="30" customHeight="1" x14ac:dyDescent="0.15">
      <c r="A30" s="1228">
        <v>5</v>
      </c>
      <c r="B30" s="1274">
        <f>IF(基本情報入力シート!C58="","",基本情報入力シート!C58)</f>
        <v>1334567893</v>
      </c>
      <c r="C30" s="1262"/>
      <c r="D30" s="1262"/>
      <c r="E30" s="1262"/>
      <c r="F30" s="1263"/>
      <c r="G30" s="1268" t="str">
        <f>IF(基本情報入力シート!M58="","",基本情報入力シート!M58)</f>
        <v>千葉県</v>
      </c>
      <c r="H30" s="1268" t="str">
        <f>IF(基本情報入力シート!R58="","",基本情報入力シート!R58)</f>
        <v>千葉県</v>
      </c>
      <c r="I30" s="1268" t="str">
        <f>IF(基本情報入力シート!W58="","",基本情報入力シート!W58)</f>
        <v>千葉市</v>
      </c>
      <c r="J30" s="1382" t="str">
        <f>IF(基本情報入力シート!X58="","",基本情報入力シート!X58)</f>
        <v>介護老人福祉施設○○園</v>
      </c>
      <c r="K30" s="1268"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2210</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2188</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処遇加算Ⅱ</v>
      </c>
      <c r="AX30" s="1510">
        <f>IF(SUM('別紙様式2-2（４・５月分）'!P26:P28)=0,"",SUM('別紙様式2-2（４・５月分）'!P26:P28))</f>
        <v>0.06</v>
      </c>
      <c r="AY30" s="1593" t="str">
        <f>IFERROR(VLOOKUP(K30,【参考】数式用!$AJ$2:$AK$24,2,FALSE),"")</f>
        <v>介護老人福祉施設</v>
      </c>
      <c r="AZ30" s="596"/>
      <c r="BE30" s="440"/>
      <c r="BF30" s="1496" t="str">
        <f>G30</f>
        <v>千葉県</v>
      </c>
      <c r="BG30" s="1496"/>
      <c r="BH30" s="1496"/>
    </row>
    <row r="31" spans="1:60" ht="15" customHeight="1" x14ac:dyDescent="0.15">
      <c r="A31" s="1229"/>
      <c r="B31" s="1275"/>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千葉県</v>
      </c>
      <c r="BG31" s="1496"/>
      <c r="BH31" s="1496"/>
    </row>
    <row r="32" spans="1:60" ht="15" customHeight="1" x14ac:dyDescent="0.15">
      <c r="A32" s="1243"/>
      <c r="B32" s="1275"/>
      <c r="C32" s="1264"/>
      <c r="D32" s="1264"/>
      <c r="E32" s="1264"/>
      <c r="F32" s="1265"/>
      <c r="G32" s="1269"/>
      <c r="H32" s="1269"/>
      <c r="I32" s="1269"/>
      <c r="J32" s="1375"/>
      <c r="K32" s="1269"/>
      <c r="L32" s="1454"/>
      <c r="M32" s="1451"/>
      <c r="N32" s="1374"/>
      <c r="O32" s="1371"/>
      <c r="P32" s="1393" t="s">
        <v>2287</v>
      </c>
      <c r="Q32" s="1507" t="str">
        <f>IFERROR(VLOOKUP('別紙様式2-2（４・５月分）'!AR26,【参考】数式用!$AT$5:$AV$22,3,FALSE),"")</f>
        <v/>
      </c>
      <c r="R32" s="1391" t="s">
        <v>2207</v>
      </c>
      <c r="S32" s="1399" t="str">
        <f>IFERROR(VLOOKUP(K30,【参考】数式用!$A$5:$AB$27,MATCH(Q32,【参考】数式用!$B$4:$AB$4,0)+1,0),"")</f>
        <v/>
      </c>
      <c r="T32" s="1462" t="s">
        <v>2285</v>
      </c>
      <c r="U32" s="1572"/>
      <c r="V32" s="1466" t="str">
        <f>IFERROR(VLOOKUP(K30,【参考】数式用!$A$5:$AB$27,MATCH(U32,【参考】数式用!$B$4:$AB$4,0)+1,0),"")</f>
        <v/>
      </c>
      <c r="W32" s="1468" t="s">
        <v>19</v>
      </c>
      <c r="X32" s="1567"/>
      <c r="Y32" s="1410" t="s">
        <v>10</v>
      </c>
      <c r="Z32" s="1567"/>
      <c r="AA32" s="1410" t="s">
        <v>45</v>
      </c>
      <c r="AB32" s="1567"/>
      <c r="AC32" s="1410" t="s">
        <v>10</v>
      </c>
      <c r="AD32" s="1567"/>
      <c r="AE32" s="1410" t="s">
        <v>2188</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54"/>
      <c r="AV32" s="1496" t="str">
        <f t="shared" ref="AV32" si="15">IF(OR(AB30&lt;&gt;7,AD30&lt;&gt;3),"V列に色付け","")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千葉県</v>
      </c>
      <c r="BG32" s="1496"/>
      <c r="BH32" s="1496"/>
    </row>
    <row r="33" spans="1:60" ht="30" customHeight="1" thickBot="1" x14ac:dyDescent="0.2">
      <c r="A33" s="1230"/>
      <c r="B33" s="1379"/>
      <c r="C33" s="1380"/>
      <c r="D33" s="1380"/>
      <c r="E33" s="1380"/>
      <c r="F33" s="1381"/>
      <c r="G33" s="1270"/>
      <c r="H33" s="1270"/>
      <c r="I33" s="1270"/>
      <c r="J33" s="1376"/>
      <c r="K33" s="1270"/>
      <c r="L33" s="1455"/>
      <c r="M33" s="1452"/>
      <c r="N33" s="662"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千葉県</v>
      </c>
      <c r="BG33" s="1496"/>
      <c r="BH33" s="1496"/>
    </row>
    <row r="34" spans="1:60" ht="30" customHeight="1" x14ac:dyDescent="0.15">
      <c r="A34" s="1244">
        <v>6</v>
      </c>
      <c r="B34" s="1275">
        <f>IF(基本情報入力シート!C59="","",基本情報入力シート!C59)</f>
        <v>1334567893</v>
      </c>
      <c r="C34" s="1264"/>
      <c r="D34" s="1264"/>
      <c r="E34" s="1264"/>
      <c r="F34" s="1265"/>
      <c r="G34" s="1269" t="str">
        <f>IF(基本情報入力シート!M59="","",基本情報入力シート!M59)</f>
        <v>千葉県</v>
      </c>
      <c r="H34" s="1269" t="str">
        <f>IF(基本情報入力シート!R59="","",基本情報入力シート!R59)</f>
        <v>千葉県</v>
      </c>
      <c r="I34" s="1269" t="str">
        <f>IF(基本情報入力シート!W59="","",基本情報入力シート!W59)</f>
        <v>千葉市</v>
      </c>
      <c r="J34" s="1375" t="str">
        <f>IF(基本情報入力シート!X59="","",基本情報入力シート!X59)</f>
        <v>介護老人福祉施設○○園</v>
      </c>
      <c r="K34" s="1269"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2210</v>
      </c>
      <c r="U34" s="1565" t="str">
        <f>IF('別紙様式2-3（６月以降分）'!U34="","",'別紙様式2-3（６月以降分）'!U34)</f>
        <v>新加算Ⅱ</v>
      </c>
      <c r="V34" s="1460">
        <f>IFERROR(VLOOKUP(K34,【参考】数式用!$A$5:$AB$27,MATCH(U34,【参考】数式用!$B$4:$AB$4,0)+1,0),"")</f>
        <v>0.13600000000000001</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2188</v>
      </c>
      <c r="AF34" s="1357" t="s">
        <v>24</v>
      </c>
      <c r="AG34" s="1357">
        <f>IF(X34&gt;=1,(AB34*12+AD34)-(X34*12+Z34)+1,"")</f>
        <v>10</v>
      </c>
      <c r="AH34" s="1363" t="s">
        <v>38</v>
      </c>
      <c r="AI34" s="1484">
        <f>'別紙様式2-3（６月以降分）'!AI34</f>
        <v>28105480</v>
      </c>
      <c r="AJ34" s="1545">
        <f>'別紙様式2-3（６月以降分）'!AJ34</f>
        <v>10952870</v>
      </c>
      <c r="AK34" s="1541">
        <f>'別紙様式2-3（６月以降分）'!AK34</f>
        <v>9299610</v>
      </c>
      <c r="AL34" s="1543" t="str">
        <f>IF('別紙様式2-3（６月以降分）'!AL34="","",'別紙様式2-3（６月以降分）'!AL34)</f>
        <v/>
      </c>
      <c r="AM34" s="1574">
        <f>'別紙様式2-3（６月以降分）'!AM34</f>
        <v>3306520</v>
      </c>
      <c r="AN34" s="1576" t="str">
        <f>IF('別紙様式2-3（６月以降分）'!AN34="","",'別紙様式2-3（６月以降分）'!AN34)</f>
        <v>○</v>
      </c>
      <c r="AO34" s="1406" t="str">
        <f>IF('別紙様式2-3（６月以降分）'!AO34="","",'別紙様式2-3（６月以降分）'!AO34)</f>
        <v>○</v>
      </c>
      <c r="AP34" s="1505" t="str">
        <f>IF('別紙様式2-3（６月以降分）'!AP34="","",'別紙様式2-3（６月以降分）'!AP34)</f>
        <v/>
      </c>
      <c r="AQ34" s="1406" t="str">
        <f>IF('別紙様式2-3（６月以降分）'!AQ34="","",'別紙様式2-3（６月以降分）'!AQ34)</f>
        <v>令和６年度中に満たす</v>
      </c>
      <c r="AR34" s="1586">
        <f>IF('別紙様式2-3（６月以降分）'!AR34="","",'別紙様式2-3（６月以降分）'!AR34)</f>
        <v>1</v>
      </c>
      <c r="AS34" s="1539"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処遇加算Ⅱ</v>
      </c>
      <c r="AX34" s="1510">
        <f>IF(SUM('別紙様式2-2（４・５月分）'!P29:P31)=0,"",SUM('別紙様式2-2（４・５月分）'!P29:P31))</f>
        <v>8.299999999999999E-2</v>
      </c>
      <c r="AY34" s="1592" t="str">
        <f>IFERROR(VLOOKUP(K34,【参考】数式用!$AJ$2:$AK$24,2,FALSE),"")</f>
        <v>介護老人福祉施設</v>
      </c>
      <c r="AZ34" s="596"/>
      <c r="BE34" s="440"/>
      <c r="BF34" s="1496" t="str">
        <f>G34</f>
        <v>千葉県</v>
      </c>
      <c r="BG34" s="1496"/>
      <c r="BH34" s="1496"/>
    </row>
    <row r="35" spans="1:60" ht="15" customHeight="1" x14ac:dyDescent="0.15">
      <c r="A35" s="1229"/>
      <c r="B35" s="1275"/>
      <c r="C35" s="1264"/>
      <c r="D35" s="1264"/>
      <c r="E35" s="1264"/>
      <c r="F35" s="1265"/>
      <c r="G35" s="1269"/>
      <c r="H35" s="1269"/>
      <c r="I35" s="1269"/>
      <c r="J35" s="1375"/>
      <c r="K35" s="1269"/>
      <c r="L35" s="1454"/>
      <c r="M35" s="1456"/>
      <c r="N35" s="1373" t="str">
        <f>IF('別紙様式2-2（４・５月分）'!Q30="","",'別紙様式2-2（４・５月分）'!Q30)</f>
        <v>特定加算Ⅱ</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特定加算Ⅱ</v>
      </c>
      <c r="AX35" s="1510"/>
      <c r="AY35" s="1592"/>
      <c r="AZ35" s="533"/>
      <c r="BE35" s="440"/>
      <c r="BF35" s="1496" t="str">
        <f>G34</f>
        <v>千葉県</v>
      </c>
      <c r="BG35" s="1496"/>
      <c r="BH35" s="1496"/>
    </row>
    <row r="36" spans="1:60" ht="15" customHeight="1" x14ac:dyDescent="0.15">
      <c r="A36" s="1243"/>
      <c r="B36" s="1275"/>
      <c r="C36" s="1264"/>
      <c r="D36" s="1264"/>
      <c r="E36" s="1264"/>
      <c r="F36" s="1265"/>
      <c r="G36" s="1269"/>
      <c r="H36" s="1269"/>
      <c r="I36" s="1269"/>
      <c r="J36" s="1375"/>
      <c r="K36" s="1269"/>
      <c r="L36" s="1454"/>
      <c r="M36" s="1456"/>
      <c r="N36" s="1374"/>
      <c r="O36" s="1371"/>
      <c r="P36" s="1393" t="s">
        <v>2196</v>
      </c>
      <c r="Q36" s="1507" t="str">
        <f>IFERROR(VLOOKUP('別紙様式2-2（４・５月分）'!AR29,【参考】数式用!$AT$5:$AV$22,3,FALSE),"")</f>
        <v xml:space="preserve"> </v>
      </c>
      <c r="R36" s="1391" t="s">
        <v>2207</v>
      </c>
      <c r="S36" s="1397" t="str">
        <f>IFERROR(VLOOKUP(K34,【参考】数式用!$A$5:$AB$27,MATCH(Q36,【参考】数式用!$B$4:$AB$4,0)+1,0),"")</f>
        <v/>
      </c>
      <c r="T36" s="1462" t="s">
        <v>2285</v>
      </c>
      <c r="U36" s="1572"/>
      <c r="V36" s="1466" t="str">
        <f>IFERROR(VLOOKUP(K34,【参考】数式用!$A$5:$AB$27,MATCH(U36,【参考】数式用!$B$4:$AB$4,0)+1,0),"")</f>
        <v/>
      </c>
      <c r="W36" s="1468" t="s">
        <v>19</v>
      </c>
      <c r="X36" s="1567"/>
      <c r="Y36" s="1410" t="s">
        <v>10</v>
      </c>
      <c r="Z36" s="1567"/>
      <c r="AA36" s="1410" t="s">
        <v>45</v>
      </c>
      <c r="AB36" s="1567"/>
      <c r="AC36" s="1410" t="s">
        <v>10</v>
      </c>
      <c r="AD36" s="1567"/>
      <c r="AE36" s="1410" t="s">
        <v>2188</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54"/>
      <c r="AV36" s="1496" t="str">
        <f t="shared" ref="AV36" si="20">IF(OR(AB34&lt;&gt;7,AD34&lt;&gt;3),"V列に色付け","")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千葉県</v>
      </c>
      <c r="BG36" s="1496"/>
      <c r="BH36" s="1496"/>
    </row>
    <row r="37" spans="1:60" ht="30" customHeight="1" thickBot="1" x14ac:dyDescent="0.2">
      <c r="A37" s="1230"/>
      <c r="B37" s="1379"/>
      <c r="C37" s="1400"/>
      <c r="D37" s="1380"/>
      <c r="E37" s="1380"/>
      <c r="F37" s="1381"/>
      <c r="G37" s="1270"/>
      <c r="H37" s="1270"/>
      <c r="I37" s="1270"/>
      <c r="J37" s="1376"/>
      <c r="K37" s="1270"/>
      <c r="L37" s="1455"/>
      <c r="M37" s="1457"/>
      <c r="N37" s="662" t="str">
        <f>IF('別紙様式2-2（４・５月分）'!Q31="","",'別紙様式2-2（４・５月分）'!Q31)</f>
        <v>ベア加算なし</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ベア加算なし</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千葉県</v>
      </c>
      <c r="BG37" s="1496"/>
      <c r="BH37" s="1496"/>
    </row>
    <row r="38" spans="1:60" ht="30" customHeight="1" x14ac:dyDescent="0.15">
      <c r="A38" s="1228">
        <v>7</v>
      </c>
      <c r="B38" s="1274">
        <f>IF(基本情報入力シート!C60="","",基本情報入力シート!C60)</f>
        <v>1334567894</v>
      </c>
      <c r="C38" s="1262"/>
      <c r="D38" s="1262"/>
      <c r="E38" s="1262"/>
      <c r="F38" s="1263"/>
      <c r="G38" s="1268" t="str">
        <f>IF(基本情報入力シート!M60="","",基本情報入力シート!M60)</f>
        <v>千葉県</v>
      </c>
      <c r="H38" s="1268" t="str">
        <f>IF(基本情報入力シート!R60="","",基本情報入力シート!R60)</f>
        <v>千葉県</v>
      </c>
      <c r="I38" s="1268" t="str">
        <f>IF(基本情報入力シート!W60="","",基本情報入力シート!W60)</f>
        <v>千葉市</v>
      </c>
      <c r="J38" s="1382" t="str">
        <f>IF(基本情報入力シート!X60="","",基本情報入力シート!X60)</f>
        <v>介護老人福祉施設○○園</v>
      </c>
      <c r="K38" s="1268" t="str">
        <f>IF(基本情報入力シート!Y60="","",基本情報入力シート!Y60)</f>
        <v>（介護予防）短期入所生活介護</v>
      </c>
      <c r="L38" s="1453">
        <f>IF(基本情報入力シート!AB60="","",基本情報入力シート!AB60)</f>
        <v>237000</v>
      </c>
      <c r="M38" s="1450">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2210</v>
      </c>
      <c r="U38" s="1565" t="str">
        <f>IF('別紙様式2-3（６月以降分）'!U38="","",'別紙様式2-3（６月以降分）'!U38)</f>
        <v>新加算Ⅱ</v>
      </c>
      <c r="V38" s="1460">
        <f>IFERROR(VLOOKUP(K38,【参考】数式用!$A$5:$AB$27,MATCH(U38,【参考】数式用!$B$4:$AB$4,0)+1,0),"")</f>
        <v>0.13600000000000001</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2188</v>
      </c>
      <c r="AF38" s="1357" t="s">
        <v>24</v>
      </c>
      <c r="AG38" s="1357">
        <f>IF(X38&gt;=1,(AB38*12+AD38)-(X38*12+Z38)+1,"")</f>
        <v>10</v>
      </c>
      <c r="AH38" s="1363" t="s">
        <v>38</v>
      </c>
      <c r="AI38" s="1484">
        <f>'別紙様式2-3（６月以降分）'!AI38</f>
        <v>3490720</v>
      </c>
      <c r="AJ38" s="1545">
        <f>'別紙様式2-3（６月以降分）'!AJ38</f>
        <v>2643710</v>
      </c>
      <c r="AK38" s="1541">
        <f>'別紙様式2-3（６月以降分）'!AK38</f>
        <v>1155015</v>
      </c>
      <c r="AL38" s="1543" t="str">
        <f>IF('別紙様式2-3（６月以降分）'!AL38="","",'別紙様式2-3（６月以降分）'!AL38)</f>
        <v/>
      </c>
      <c r="AM38" s="1574">
        <f>'別紙様式2-3（６月以降分）'!AM38</f>
        <v>410670</v>
      </c>
      <c r="AN38" s="1576" t="str">
        <f>IF('別紙様式2-3（６月以降分）'!AN38="","",'別紙様式2-3（６月以降分）'!AN38)</f>
        <v>○</v>
      </c>
      <c r="AO38" s="1406" t="str">
        <f>IF('別紙様式2-3（６月以降分）'!AO38="","",'別紙様式2-3（６月以降分）'!AO38)</f>
        <v>令和６年度中に満たす</v>
      </c>
      <c r="AP38" s="1505" t="str">
        <f>IF('別紙様式2-3（６月以降分）'!AP38="","",'別紙様式2-3（６月以降分）'!AP38)</f>
        <v/>
      </c>
      <c r="AQ38" s="1406" t="str">
        <f>IF('別紙様式2-3（６月以降分）'!AQ38="","",'別紙様式2-3（６月以降分）'!AQ38)</f>
        <v>令和６年度中に満たす</v>
      </c>
      <c r="AR38" s="1586" t="str">
        <f>IF('別紙様式2-3（６月以降分）'!AR38="","",'別紙様式2-3（６月以降分）'!AR38)</f>
        <v/>
      </c>
      <c r="AS38" s="1539"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処遇加算Ⅲ</v>
      </c>
      <c r="AX38" s="1510">
        <f>IF(SUM('別紙様式2-2（４・５月分）'!P32:P34)=0,"",SUM('別紙様式2-2（４・５月分）'!P32:P34))</f>
        <v>3.3000000000000002E-2</v>
      </c>
      <c r="AY38" s="1593" t="str">
        <f>IFERROR(VLOOKUP(K38,【参考】数式用!$AJ$2:$AK$24,2,FALSE),"")</f>
        <v>介護予防_短期入所生活介護</v>
      </c>
      <c r="AZ38" s="596"/>
      <c r="BE38" s="440"/>
      <c r="BF38" s="1496" t="str">
        <f>G38</f>
        <v>千葉県</v>
      </c>
      <c r="BG38" s="1496"/>
      <c r="BH38" s="1496"/>
    </row>
    <row r="39" spans="1:60" ht="15" customHeight="1" x14ac:dyDescent="0.15">
      <c r="A39" s="1229"/>
      <c r="B39" s="1275"/>
      <c r="C39" s="1264"/>
      <c r="D39" s="1264"/>
      <c r="E39" s="1264"/>
      <c r="F39" s="1265"/>
      <c r="G39" s="1269"/>
      <c r="H39" s="1269"/>
      <c r="I39" s="1269"/>
      <c r="J39" s="1375"/>
      <c r="K39" s="1269"/>
      <c r="L39" s="1454"/>
      <c r="M39" s="1451"/>
      <c r="N39" s="1373" t="str">
        <f>IF('別紙様式2-2（４・５月分）'!Q33="","",'別紙様式2-2（４・５月分）'!Q33)</f>
        <v>特定加算Ⅱ</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特定加算なし</v>
      </c>
      <c r="AX39" s="1510"/>
      <c r="AY39" s="1592"/>
      <c r="AZ39" s="533"/>
      <c r="BE39" s="440"/>
      <c r="BF39" s="1496" t="str">
        <f>G38</f>
        <v>千葉県</v>
      </c>
      <c r="BG39" s="1496"/>
      <c r="BH39" s="1496"/>
    </row>
    <row r="40" spans="1:60" ht="15" customHeight="1" x14ac:dyDescent="0.15">
      <c r="A40" s="1243"/>
      <c r="B40" s="1275"/>
      <c r="C40" s="1264"/>
      <c r="D40" s="1264"/>
      <c r="E40" s="1264"/>
      <c r="F40" s="1265"/>
      <c r="G40" s="1269"/>
      <c r="H40" s="1269"/>
      <c r="I40" s="1269"/>
      <c r="J40" s="1375"/>
      <c r="K40" s="1269"/>
      <c r="L40" s="1454"/>
      <c r="M40" s="1451"/>
      <c r="N40" s="1374"/>
      <c r="O40" s="1371"/>
      <c r="P40" s="1393" t="s">
        <v>2196</v>
      </c>
      <c r="Q40" s="1507" t="str">
        <f>IFERROR(VLOOKUP('別紙様式2-2（４・５月分）'!AR32,【参考】数式用!$AT$5:$AV$22,3,FALSE),"")</f>
        <v xml:space="preserve"> </v>
      </c>
      <c r="R40" s="1391" t="s">
        <v>2207</v>
      </c>
      <c r="S40" s="1399" t="str">
        <f>IFERROR(VLOOKUP(K38,【参考】数式用!$A$5:$AB$27,MATCH(Q40,【参考】数式用!$B$4:$AB$4,0)+1,0),"")</f>
        <v/>
      </c>
      <c r="T40" s="1462" t="s">
        <v>2285</v>
      </c>
      <c r="U40" s="1572"/>
      <c r="V40" s="1466" t="str">
        <f>IFERROR(VLOOKUP(K38,【参考】数式用!$A$5:$AB$27,MATCH(U40,【参考】数式用!$B$4:$AB$4,0)+1,0),"")</f>
        <v/>
      </c>
      <c r="W40" s="1468" t="s">
        <v>19</v>
      </c>
      <c r="X40" s="1567"/>
      <c r="Y40" s="1410" t="s">
        <v>10</v>
      </c>
      <c r="Z40" s="1567"/>
      <c r="AA40" s="1410" t="s">
        <v>45</v>
      </c>
      <c r="AB40" s="1567"/>
      <c r="AC40" s="1410" t="s">
        <v>10</v>
      </c>
      <c r="AD40" s="1567"/>
      <c r="AE40" s="1410" t="s">
        <v>2188</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54"/>
      <c r="AV40" s="1496" t="str">
        <f t="shared" ref="AV40" si="25">IF(OR(AB38&lt;&gt;7,AD38&lt;&gt;3),"V列に色付け","")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千葉県</v>
      </c>
      <c r="BG40" s="1496"/>
      <c r="BH40" s="1496"/>
    </row>
    <row r="41" spans="1:60" ht="30" customHeight="1" thickBot="1" x14ac:dyDescent="0.2">
      <c r="A41" s="1230"/>
      <c r="B41" s="1379"/>
      <c r="C41" s="1380"/>
      <c r="D41" s="1380"/>
      <c r="E41" s="1380"/>
      <c r="F41" s="1381"/>
      <c r="G41" s="1270"/>
      <c r="H41" s="1270"/>
      <c r="I41" s="1270"/>
      <c r="J41" s="1376"/>
      <c r="K41" s="1270"/>
      <c r="L41" s="1455"/>
      <c r="M41" s="1452"/>
      <c r="N41" s="662" t="str">
        <f>IF('別紙様式2-2（４・５月分）'!Q34="","",'別紙様式2-2（４・５月分）'!Q34)</f>
        <v>ベア加算なし</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ベア加算なし</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千葉県</v>
      </c>
      <c r="BG41" s="1496"/>
      <c r="BH41" s="1496"/>
    </row>
    <row r="42" spans="1:60" ht="30" customHeight="1" x14ac:dyDescent="0.15">
      <c r="A42" s="1244">
        <v>8</v>
      </c>
      <c r="B42" s="1275"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2275</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2188</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x14ac:dyDescent="0.15">
      <c r="A43" s="1229"/>
      <c r="B43" s="1275"/>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x14ac:dyDescent="0.15">
      <c r="A44" s="1243"/>
      <c r="B44" s="1275"/>
      <c r="C44" s="1264"/>
      <c r="D44" s="1264"/>
      <c r="E44" s="1264"/>
      <c r="F44" s="1265"/>
      <c r="G44" s="1269"/>
      <c r="H44" s="1269"/>
      <c r="I44" s="1269"/>
      <c r="J44" s="1375"/>
      <c r="K44" s="1269"/>
      <c r="L44" s="1454"/>
      <c r="M44" s="1456"/>
      <c r="N44" s="1374"/>
      <c r="O44" s="1371"/>
      <c r="P44" s="1393" t="s">
        <v>2196</v>
      </c>
      <c r="Q44" s="1507" t="str">
        <f>IFERROR(VLOOKUP('別紙様式2-2（４・５月分）'!AR35,【参考】数式用!$AT$5:$AV$22,3,FALSE),"")</f>
        <v/>
      </c>
      <c r="R44" s="1391" t="s">
        <v>2207</v>
      </c>
      <c r="S44" s="1397" t="str">
        <f>IFERROR(VLOOKUP(K42,【参考】数式用!$A$5:$AB$27,MATCH(Q44,【参考】数式用!$B$4:$AB$4,0)+1,0),"")</f>
        <v/>
      </c>
      <c r="T44" s="1462" t="s">
        <v>2285</v>
      </c>
      <c r="U44" s="1572"/>
      <c r="V44" s="1466" t="str">
        <f>IFERROR(VLOOKUP(K42,【参考】数式用!$A$5:$AB$27,MATCH(U44,【参考】数式用!$B$4:$AB$4,0)+1,0),"")</f>
        <v/>
      </c>
      <c r="W44" s="1468" t="s">
        <v>19</v>
      </c>
      <c r="X44" s="1567"/>
      <c r="Y44" s="1410" t="s">
        <v>10</v>
      </c>
      <c r="Z44" s="1567"/>
      <c r="AA44" s="1410" t="s">
        <v>45</v>
      </c>
      <c r="AB44" s="1567"/>
      <c r="AC44" s="1410" t="s">
        <v>10</v>
      </c>
      <c r="AD44" s="1567"/>
      <c r="AE44" s="1410" t="s">
        <v>2188</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54"/>
      <c r="AV44" s="1496" t="str">
        <f t="shared" ref="AV44" si="30">IF(OR(AB42&lt;&gt;7,AD42&lt;&gt;3),"V列に色付け","")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x14ac:dyDescent="0.2">
      <c r="A45" s="1230"/>
      <c r="B45" s="1379"/>
      <c r="C45" s="1380"/>
      <c r="D45" s="1380"/>
      <c r="E45" s="1380"/>
      <c r="F45" s="1381"/>
      <c r="G45" s="1270"/>
      <c r="H45" s="1270"/>
      <c r="I45" s="1270"/>
      <c r="J45" s="1376"/>
      <c r="K45" s="1270"/>
      <c r="L45" s="1455"/>
      <c r="M45" s="1457"/>
      <c r="N45" s="662"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x14ac:dyDescent="0.15">
      <c r="A46" s="1228">
        <v>9</v>
      </c>
      <c r="B46" s="1274"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2275</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2188</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x14ac:dyDescent="0.15">
      <c r="A47" s="1229"/>
      <c r="B47" s="1275"/>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x14ac:dyDescent="0.15">
      <c r="A48" s="1243"/>
      <c r="B48" s="1275"/>
      <c r="C48" s="1264"/>
      <c r="D48" s="1264"/>
      <c r="E48" s="1264"/>
      <c r="F48" s="1265"/>
      <c r="G48" s="1269"/>
      <c r="H48" s="1269"/>
      <c r="I48" s="1269"/>
      <c r="J48" s="1375"/>
      <c r="K48" s="1269"/>
      <c r="L48" s="1454"/>
      <c r="M48" s="1451"/>
      <c r="N48" s="1374"/>
      <c r="O48" s="1371"/>
      <c r="P48" s="1393" t="s">
        <v>2196</v>
      </c>
      <c r="Q48" s="1507" t="str">
        <f>IFERROR(VLOOKUP('別紙様式2-2（４・５月分）'!AR38,【参考】数式用!$AT$5:$AV$22,3,FALSE),"")</f>
        <v/>
      </c>
      <c r="R48" s="1391" t="s">
        <v>2207</v>
      </c>
      <c r="S48" s="1399" t="str">
        <f>IFERROR(VLOOKUP(K46,【参考】数式用!$A$5:$AB$27,MATCH(Q48,【参考】数式用!$B$4:$AB$4,0)+1,0),"")</f>
        <v/>
      </c>
      <c r="T48" s="1462" t="s">
        <v>2285</v>
      </c>
      <c r="U48" s="1572"/>
      <c r="V48" s="1466" t="str">
        <f>IFERROR(VLOOKUP(K46,【参考】数式用!$A$5:$AB$27,MATCH(U48,【参考】数式用!$B$4:$AB$4,0)+1,0),"")</f>
        <v/>
      </c>
      <c r="W48" s="1468" t="s">
        <v>19</v>
      </c>
      <c r="X48" s="1567"/>
      <c r="Y48" s="1410" t="s">
        <v>10</v>
      </c>
      <c r="Z48" s="1567"/>
      <c r="AA48" s="1410" t="s">
        <v>45</v>
      </c>
      <c r="AB48" s="1567"/>
      <c r="AC48" s="1410" t="s">
        <v>10</v>
      </c>
      <c r="AD48" s="1567"/>
      <c r="AE48" s="1410" t="s">
        <v>2188</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54"/>
      <c r="AV48" s="1496" t="str">
        <f t="shared" ref="AV48" si="35">IF(OR(AB46&lt;&gt;7,AD46&lt;&gt;3),"V列に色付け","")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x14ac:dyDescent="0.2">
      <c r="A49" s="1230"/>
      <c r="B49" s="1379"/>
      <c r="C49" s="1380"/>
      <c r="D49" s="1380"/>
      <c r="E49" s="1380"/>
      <c r="F49" s="1381"/>
      <c r="G49" s="1270"/>
      <c r="H49" s="1270"/>
      <c r="I49" s="1270"/>
      <c r="J49" s="1376"/>
      <c r="K49" s="1270"/>
      <c r="L49" s="1455"/>
      <c r="M49" s="1452"/>
      <c r="N49" s="662"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x14ac:dyDescent="0.15">
      <c r="A50" s="1228">
        <v>10</v>
      </c>
      <c r="B50" s="1274"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2275</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2188</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x14ac:dyDescent="0.15">
      <c r="A51" s="1229"/>
      <c r="B51" s="1275"/>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x14ac:dyDescent="0.15">
      <c r="A52" s="1243"/>
      <c r="B52" s="1275"/>
      <c r="C52" s="1401"/>
      <c r="D52" s="1401"/>
      <c r="E52" s="1401"/>
      <c r="F52" s="1265"/>
      <c r="G52" s="1269"/>
      <c r="H52" s="1269"/>
      <c r="I52" s="1269"/>
      <c r="J52" s="1375"/>
      <c r="K52" s="1269"/>
      <c r="L52" s="1454"/>
      <c r="M52" s="1456"/>
      <c r="N52" s="1374"/>
      <c r="O52" s="1371"/>
      <c r="P52" s="1393" t="s">
        <v>2196</v>
      </c>
      <c r="Q52" s="1507" t="str">
        <f>IFERROR(VLOOKUP('別紙様式2-2（４・５月分）'!AR41,【参考】数式用!$AT$5:$AV$22,3,FALSE),"")</f>
        <v/>
      </c>
      <c r="R52" s="1391" t="s">
        <v>2207</v>
      </c>
      <c r="S52" s="1397" t="str">
        <f>IFERROR(VLOOKUP(K50,【参考】数式用!$A$5:$AB$27,MATCH(Q52,【参考】数式用!$B$4:$AB$4,0)+1,0),"")</f>
        <v/>
      </c>
      <c r="T52" s="1462" t="s">
        <v>2285</v>
      </c>
      <c r="U52" s="1572"/>
      <c r="V52" s="1466" t="str">
        <f>IFERROR(VLOOKUP(K50,【参考】数式用!$A$5:$AB$27,MATCH(U52,【参考】数式用!$B$4:$AB$4,0)+1,0),"")</f>
        <v/>
      </c>
      <c r="W52" s="1468" t="s">
        <v>19</v>
      </c>
      <c r="X52" s="1567"/>
      <c r="Y52" s="1410" t="s">
        <v>10</v>
      </c>
      <c r="Z52" s="1567"/>
      <c r="AA52" s="1410" t="s">
        <v>45</v>
      </c>
      <c r="AB52" s="1567"/>
      <c r="AC52" s="1410" t="s">
        <v>10</v>
      </c>
      <c r="AD52" s="1567"/>
      <c r="AE52" s="1410" t="s">
        <v>2188</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54"/>
      <c r="AV52" s="1496" t="str">
        <f t="shared" ref="AV52" si="40">IF(OR(AB50&lt;&gt;7,AD50&lt;&gt;3),"V列に色付け","")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x14ac:dyDescent="0.2">
      <c r="A53" s="1230"/>
      <c r="B53" s="1379"/>
      <c r="C53" s="1380"/>
      <c r="D53" s="1380"/>
      <c r="E53" s="1380"/>
      <c r="F53" s="1381"/>
      <c r="G53" s="1270"/>
      <c r="H53" s="1270"/>
      <c r="I53" s="1270"/>
      <c r="J53" s="1376"/>
      <c r="K53" s="1270"/>
      <c r="L53" s="1455"/>
      <c r="M53" s="1457"/>
      <c r="N53" s="662"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x14ac:dyDescent="0.15">
      <c r="A54" s="1228">
        <v>11</v>
      </c>
      <c r="B54" s="1274"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2275</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2188</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x14ac:dyDescent="0.15">
      <c r="A55" s="1229"/>
      <c r="B55" s="1275"/>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x14ac:dyDescent="0.15">
      <c r="A56" s="1243"/>
      <c r="B56" s="1275"/>
      <c r="C56" s="1264"/>
      <c r="D56" s="1264"/>
      <c r="E56" s="1264"/>
      <c r="F56" s="1265"/>
      <c r="G56" s="1269"/>
      <c r="H56" s="1269"/>
      <c r="I56" s="1269"/>
      <c r="J56" s="1375"/>
      <c r="K56" s="1269"/>
      <c r="L56" s="1454"/>
      <c r="M56" s="1451"/>
      <c r="N56" s="1374"/>
      <c r="O56" s="1371"/>
      <c r="P56" s="1393" t="s">
        <v>2196</v>
      </c>
      <c r="Q56" s="1507" t="str">
        <f>IFERROR(VLOOKUP('別紙様式2-2（４・５月分）'!AR44,【参考】数式用!$AT$5:$AV$22,3,FALSE),"")</f>
        <v/>
      </c>
      <c r="R56" s="1391" t="s">
        <v>2207</v>
      </c>
      <c r="S56" s="1399" t="str">
        <f>IFERROR(VLOOKUP(K54,【参考】数式用!$A$5:$AB$27,MATCH(Q56,【参考】数式用!$B$4:$AB$4,0)+1,0),"")</f>
        <v/>
      </c>
      <c r="T56" s="1462" t="s">
        <v>2285</v>
      </c>
      <c r="U56" s="1572"/>
      <c r="V56" s="1466" t="str">
        <f>IFERROR(VLOOKUP(K54,【参考】数式用!$A$5:$AB$27,MATCH(U56,【参考】数式用!$B$4:$AB$4,0)+1,0),"")</f>
        <v/>
      </c>
      <c r="W56" s="1468" t="s">
        <v>19</v>
      </c>
      <c r="X56" s="1567"/>
      <c r="Y56" s="1410" t="s">
        <v>10</v>
      </c>
      <c r="Z56" s="1567"/>
      <c r="AA56" s="1410" t="s">
        <v>45</v>
      </c>
      <c r="AB56" s="1567"/>
      <c r="AC56" s="1410" t="s">
        <v>10</v>
      </c>
      <c r="AD56" s="1567"/>
      <c r="AE56" s="1410" t="s">
        <v>2188</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54"/>
      <c r="AV56" s="1496" t="str">
        <f t="shared" ref="AV56" si="45">IF(OR(AB54&lt;&gt;7,AD54&lt;&gt;3),"V列に色付け","")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x14ac:dyDescent="0.2">
      <c r="A57" s="1230"/>
      <c r="B57" s="1379"/>
      <c r="C57" s="1380"/>
      <c r="D57" s="1380"/>
      <c r="E57" s="1380"/>
      <c r="F57" s="1381"/>
      <c r="G57" s="1270"/>
      <c r="H57" s="1270"/>
      <c r="I57" s="1270"/>
      <c r="J57" s="1376"/>
      <c r="K57" s="1270"/>
      <c r="L57" s="1455"/>
      <c r="M57" s="1452"/>
      <c r="N57" s="662"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x14ac:dyDescent="0.15">
      <c r="A58" s="1244">
        <v>12</v>
      </c>
      <c r="B58" s="1275"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2275</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2188</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x14ac:dyDescent="0.15">
      <c r="A59" s="1229"/>
      <c r="B59" s="1275"/>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x14ac:dyDescent="0.15">
      <c r="A60" s="1243"/>
      <c r="B60" s="1275"/>
      <c r="C60" s="1264"/>
      <c r="D60" s="1264"/>
      <c r="E60" s="1264"/>
      <c r="F60" s="1265"/>
      <c r="G60" s="1269"/>
      <c r="H60" s="1269"/>
      <c r="I60" s="1269"/>
      <c r="J60" s="1375"/>
      <c r="K60" s="1269"/>
      <c r="L60" s="1454"/>
      <c r="M60" s="1456"/>
      <c r="N60" s="1374"/>
      <c r="O60" s="1371"/>
      <c r="P60" s="1393" t="s">
        <v>2196</v>
      </c>
      <c r="Q60" s="1507" t="str">
        <f>IFERROR(VLOOKUP('別紙様式2-2（４・５月分）'!AR47,【参考】数式用!$AT$5:$AV$22,3,FALSE),"")</f>
        <v/>
      </c>
      <c r="R60" s="1391" t="s">
        <v>2207</v>
      </c>
      <c r="S60" s="1397" t="str">
        <f>IFERROR(VLOOKUP(K58,【参考】数式用!$A$5:$AB$27,MATCH(Q60,【参考】数式用!$B$4:$AB$4,0)+1,0),"")</f>
        <v/>
      </c>
      <c r="T60" s="1462" t="s">
        <v>2285</v>
      </c>
      <c r="U60" s="1572"/>
      <c r="V60" s="1466" t="str">
        <f>IFERROR(VLOOKUP(K58,【参考】数式用!$A$5:$AB$27,MATCH(U60,【参考】数式用!$B$4:$AB$4,0)+1,0),"")</f>
        <v/>
      </c>
      <c r="W60" s="1468" t="s">
        <v>19</v>
      </c>
      <c r="X60" s="1567"/>
      <c r="Y60" s="1410" t="s">
        <v>10</v>
      </c>
      <c r="Z60" s="1567"/>
      <c r="AA60" s="1410" t="s">
        <v>45</v>
      </c>
      <c r="AB60" s="1567"/>
      <c r="AC60" s="1410" t="s">
        <v>10</v>
      </c>
      <c r="AD60" s="1567"/>
      <c r="AE60" s="1410" t="s">
        <v>2188</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54"/>
      <c r="AV60" s="1496" t="str">
        <f t="shared" ref="AV60" si="50">IF(OR(AB58&lt;&gt;7,AD58&lt;&gt;3),"V列に色付け","")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x14ac:dyDescent="0.2">
      <c r="A61" s="1230"/>
      <c r="B61" s="1379"/>
      <c r="C61" s="1380"/>
      <c r="D61" s="1380"/>
      <c r="E61" s="1380"/>
      <c r="F61" s="1381"/>
      <c r="G61" s="1270"/>
      <c r="H61" s="1270"/>
      <c r="I61" s="1270"/>
      <c r="J61" s="1376"/>
      <c r="K61" s="1270"/>
      <c r="L61" s="1455"/>
      <c r="M61" s="1457"/>
      <c r="N61" s="662"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x14ac:dyDescent="0.15">
      <c r="A62" s="1228">
        <v>13</v>
      </c>
      <c r="B62" s="1274"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2275</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2188</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x14ac:dyDescent="0.15">
      <c r="A63" s="1229"/>
      <c r="B63" s="1275"/>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x14ac:dyDescent="0.15">
      <c r="A64" s="1243"/>
      <c r="B64" s="1275"/>
      <c r="C64" s="1264"/>
      <c r="D64" s="1264"/>
      <c r="E64" s="1264"/>
      <c r="F64" s="1265"/>
      <c r="G64" s="1269"/>
      <c r="H64" s="1269"/>
      <c r="I64" s="1269"/>
      <c r="J64" s="1375"/>
      <c r="K64" s="1269"/>
      <c r="L64" s="1454"/>
      <c r="M64" s="1451"/>
      <c r="N64" s="1374"/>
      <c r="O64" s="1371"/>
      <c r="P64" s="1393" t="s">
        <v>2196</v>
      </c>
      <c r="Q64" s="1507" t="str">
        <f>IFERROR(VLOOKUP('別紙様式2-2（４・５月分）'!AR50,【参考】数式用!$AT$5:$AV$22,3,FALSE),"")</f>
        <v/>
      </c>
      <c r="R64" s="1391" t="s">
        <v>2207</v>
      </c>
      <c r="S64" s="1399" t="str">
        <f>IFERROR(VLOOKUP(K62,【参考】数式用!$A$5:$AB$27,MATCH(Q64,【参考】数式用!$B$4:$AB$4,0)+1,0),"")</f>
        <v/>
      </c>
      <c r="T64" s="1462" t="s">
        <v>2285</v>
      </c>
      <c r="U64" s="1572"/>
      <c r="V64" s="1466" t="str">
        <f>IFERROR(VLOOKUP(K62,【参考】数式用!$A$5:$AB$27,MATCH(U64,【参考】数式用!$B$4:$AB$4,0)+1,0),"")</f>
        <v/>
      </c>
      <c r="W64" s="1468" t="s">
        <v>19</v>
      </c>
      <c r="X64" s="1567"/>
      <c r="Y64" s="1410" t="s">
        <v>10</v>
      </c>
      <c r="Z64" s="1567"/>
      <c r="AA64" s="1410" t="s">
        <v>45</v>
      </c>
      <c r="AB64" s="1567"/>
      <c r="AC64" s="1410" t="s">
        <v>10</v>
      </c>
      <c r="AD64" s="1567"/>
      <c r="AE64" s="1410" t="s">
        <v>2188</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54"/>
      <c r="AV64" s="1496" t="str">
        <f t="shared" ref="AV64" si="55">IF(OR(AB62&lt;&gt;7,AD62&lt;&gt;3),"V列に色付け","")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x14ac:dyDescent="0.2">
      <c r="A65" s="1230"/>
      <c r="B65" s="1379"/>
      <c r="C65" s="1380"/>
      <c r="D65" s="1380"/>
      <c r="E65" s="1380"/>
      <c r="F65" s="1381"/>
      <c r="G65" s="1270"/>
      <c r="H65" s="1270"/>
      <c r="I65" s="1270"/>
      <c r="J65" s="1376"/>
      <c r="K65" s="1270"/>
      <c r="L65" s="1455"/>
      <c r="M65" s="1452"/>
      <c r="N65" s="662"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x14ac:dyDescent="0.15">
      <c r="A66" s="1244">
        <v>14</v>
      </c>
      <c r="B66" s="1275"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2275</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2188</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x14ac:dyDescent="0.15">
      <c r="A67" s="1229"/>
      <c r="B67" s="1275"/>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x14ac:dyDescent="0.15">
      <c r="A68" s="1243"/>
      <c r="B68" s="1275"/>
      <c r="C68" s="1264"/>
      <c r="D68" s="1264"/>
      <c r="E68" s="1264"/>
      <c r="F68" s="1265"/>
      <c r="G68" s="1269"/>
      <c r="H68" s="1269"/>
      <c r="I68" s="1269"/>
      <c r="J68" s="1375"/>
      <c r="K68" s="1269"/>
      <c r="L68" s="1454"/>
      <c r="M68" s="1456"/>
      <c r="N68" s="1374"/>
      <c r="O68" s="1371"/>
      <c r="P68" s="1393" t="s">
        <v>2196</v>
      </c>
      <c r="Q68" s="1507" t="str">
        <f>IFERROR(VLOOKUP('別紙様式2-2（４・５月分）'!AR53,【参考】数式用!$AT$5:$AV$22,3,FALSE),"")</f>
        <v/>
      </c>
      <c r="R68" s="1391" t="s">
        <v>2207</v>
      </c>
      <c r="S68" s="1397" t="str">
        <f>IFERROR(VLOOKUP(K66,【参考】数式用!$A$5:$AB$27,MATCH(Q68,【参考】数式用!$B$4:$AB$4,0)+1,0),"")</f>
        <v/>
      </c>
      <c r="T68" s="1462" t="s">
        <v>2285</v>
      </c>
      <c r="U68" s="1572"/>
      <c r="V68" s="1466" t="str">
        <f>IFERROR(VLOOKUP(K66,【参考】数式用!$A$5:$AB$27,MATCH(U68,【参考】数式用!$B$4:$AB$4,0)+1,0),"")</f>
        <v/>
      </c>
      <c r="W68" s="1468" t="s">
        <v>19</v>
      </c>
      <c r="X68" s="1567"/>
      <c r="Y68" s="1410" t="s">
        <v>10</v>
      </c>
      <c r="Z68" s="1567"/>
      <c r="AA68" s="1410" t="s">
        <v>45</v>
      </c>
      <c r="AB68" s="1567"/>
      <c r="AC68" s="1410" t="s">
        <v>10</v>
      </c>
      <c r="AD68" s="1567"/>
      <c r="AE68" s="1410" t="s">
        <v>2188</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54"/>
      <c r="AV68" s="1496" t="str">
        <f t="shared" ref="AV68" si="60">IF(OR(AB66&lt;&gt;7,AD66&lt;&gt;3),"V列に色付け","")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x14ac:dyDescent="0.2">
      <c r="A69" s="1230"/>
      <c r="B69" s="1379"/>
      <c r="C69" s="1380"/>
      <c r="D69" s="1380"/>
      <c r="E69" s="1380"/>
      <c r="F69" s="1381"/>
      <c r="G69" s="1270"/>
      <c r="H69" s="1270"/>
      <c r="I69" s="1270"/>
      <c r="J69" s="1376"/>
      <c r="K69" s="1270"/>
      <c r="L69" s="1455"/>
      <c r="M69" s="1457"/>
      <c r="N69" s="662"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x14ac:dyDescent="0.15">
      <c r="A70" s="1228">
        <v>15</v>
      </c>
      <c r="B70" s="1274"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2275</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2188</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x14ac:dyDescent="0.15">
      <c r="A71" s="1229"/>
      <c r="B71" s="1275"/>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x14ac:dyDescent="0.15">
      <c r="A72" s="1243"/>
      <c r="B72" s="1275"/>
      <c r="C72" s="1264"/>
      <c r="D72" s="1264"/>
      <c r="E72" s="1264"/>
      <c r="F72" s="1265"/>
      <c r="G72" s="1269"/>
      <c r="H72" s="1269"/>
      <c r="I72" s="1269"/>
      <c r="J72" s="1375"/>
      <c r="K72" s="1269"/>
      <c r="L72" s="1454"/>
      <c r="M72" s="1451"/>
      <c r="N72" s="1374"/>
      <c r="O72" s="1371"/>
      <c r="P72" s="1393" t="s">
        <v>2196</v>
      </c>
      <c r="Q72" s="1507" t="str">
        <f>IFERROR(VLOOKUP('別紙様式2-2（４・５月分）'!AR56,【参考】数式用!$AT$5:$AV$22,3,FALSE),"")</f>
        <v/>
      </c>
      <c r="R72" s="1391" t="s">
        <v>2207</v>
      </c>
      <c r="S72" s="1399" t="str">
        <f>IFERROR(VLOOKUP(K70,【参考】数式用!$A$5:$AB$27,MATCH(Q72,【参考】数式用!$B$4:$AB$4,0)+1,0),"")</f>
        <v/>
      </c>
      <c r="T72" s="1462" t="s">
        <v>2285</v>
      </c>
      <c r="U72" s="1572"/>
      <c r="V72" s="1466" t="str">
        <f>IFERROR(VLOOKUP(K70,【参考】数式用!$A$5:$AB$27,MATCH(U72,【参考】数式用!$B$4:$AB$4,0)+1,0),"")</f>
        <v/>
      </c>
      <c r="W72" s="1468" t="s">
        <v>19</v>
      </c>
      <c r="X72" s="1567"/>
      <c r="Y72" s="1410" t="s">
        <v>10</v>
      </c>
      <c r="Z72" s="1567"/>
      <c r="AA72" s="1410" t="s">
        <v>45</v>
      </c>
      <c r="AB72" s="1567"/>
      <c r="AC72" s="1410" t="s">
        <v>10</v>
      </c>
      <c r="AD72" s="1567"/>
      <c r="AE72" s="1410" t="s">
        <v>2188</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54"/>
      <c r="AV72" s="1496" t="str">
        <f t="shared" ref="AV72" si="65">IF(OR(AB70&lt;&gt;7,AD70&lt;&gt;3),"V列に色付け","")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x14ac:dyDescent="0.2">
      <c r="A73" s="1230"/>
      <c r="B73" s="1379"/>
      <c r="C73" s="1380"/>
      <c r="D73" s="1380"/>
      <c r="E73" s="1380"/>
      <c r="F73" s="1381"/>
      <c r="G73" s="1270"/>
      <c r="H73" s="1270"/>
      <c r="I73" s="1270"/>
      <c r="J73" s="1376"/>
      <c r="K73" s="1270"/>
      <c r="L73" s="1455"/>
      <c r="M73" s="1452"/>
      <c r="N73" s="662"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x14ac:dyDescent="0.15">
      <c r="A74" s="1244">
        <v>16</v>
      </c>
      <c r="B74" s="1275"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2275</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2188</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x14ac:dyDescent="0.15">
      <c r="A75" s="1229"/>
      <c r="B75" s="1275"/>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x14ac:dyDescent="0.15">
      <c r="A76" s="1243"/>
      <c r="B76" s="1275"/>
      <c r="C76" s="1264"/>
      <c r="D76" s="1264"/>
      <c r="E76" s="1264"/>
      <c r="F76" s="1265"/>
      <c r="G76" s="1269"/>
      <c r="H76" s="1269"/>
      <c r="I76" s="1269"/>
      <c r="J76" s="1375"/>
      <c r="K76" s="1269"/>
      <c r="L76" s="1454"/>
      <c r="M76" s="1456"/>
      <c r="N76" s="1374"/>
      <c r="O76" s="1371"/>
      <c r="P76" s="1393" t="s">
        <v>2196</v>
      </c>
      <c r="Q76" s="1507" t="str">
        <f>IFERROR(VLOOKUP('別紙様式2-2（４・５月分）'!AR59,【参考】数式用!$AT$5:$AV$22,3,FALSE),"")</f>
        <v/>
      </c>
      <c r="R76" s="1391" t="s">
        <v>2207</v>
      </c>
      <c r="S76" s="1397" t="str">
        <f>IFERROR(VLOOKUP(K74,【参考】数式用!$A$5:$AB$27,MATCH(Q76,【参考】数式用!$B$4:$AB$4,0)+1,0),"")</f>
        <v/>
      </c>
      <c r="T76" s="1462" t="s">
        <v>2285</v>
      </c>
      <c r="U76" s="1572"/>
      <c r="V76" s="1466" t="str">
        <f>IFERROR(VLOOKUP(K74,【参考】数式用!$A$5:$AB$27,MATCH(U76,【参考】数式用!$B$4:$AB$4,0)+1,0),"")</f>
        <v/>
      </c>
      <c r="W76" s="1468" t="s">
        <v>19</v>
      </c>
      <c r="X76" s="1567"/>
      <c r="Y76" s="1410" t="s">
        <v>10</v>
      </c>
      <c r="Z76" s="1567"/>
      <c r="AA76" s="1410" t="s">
        <v>45</v>
      </c>
      <c r="AB76" s="1567"/>
      <c r="AC76" s="1410" t="s">
        <v>10</v>
      </c>
      <c r="AD76" s="1567"/>
      <c r="AE76" s="1410" t="s">
        <v>2188</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54"/>
      <c r="AV76" s="1496" t="str">
        <f t="shared" ref="AV76" si="70">IF(OR(AB74&lt;&gt;7,AD74&lt;&gt;3),"V列に色付け","")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x14ac:dyDescent="0.2">
      <c r="A77" s="1230"/>
      <c r="B77" s="1379"/>
      <c r="C77" s="1380"/>
      <c r="D77" s="1380"/>
      <c r="E77" s="1380"/>
      <c r="F77" s="1381"/>
      <c r="G77" s="1270"/>
      <c r="H77" s="1270"/>
      <c r="I77" s="1270"/>
      <c r="J77" s="1376"/>
      <c r="K77" s="1270"/>
      <c r="L77" s="1455"/>
      <c r="M77" s="1457"/>
      <c r="N77" s="662"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x14ac:dyDescent="0.15">
      <c r="A78" s="1228">
        <v>17</v>
      </c>
      <c r="B78" s="1274"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2275</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2188</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x14ac:dyDescent="0.15">
      <c r="A79" s="1229"/>
      <c r="B79" s="1275"/>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x14ac:dyDescent="0.15">
      <c r="A80" s="1243"/>
      <c r="B80" s="1275"/>
      <c r="C80" s="1264"/>
      <c r="D80" s="1264"/>
      <c r="E80" s="1264"/>
      <c r="F80" s="1265"/>
      <c r="G80" s="1269"/>
      <c r="H80" s="1269"/>
      <c r="I80" s="1269"/>
      <c r="J80" s="1375"/>
      <c r="K80" s="1269"/>
      <c r="L80" s="1454"/>
      <c r="M80" s="1451"/>
      <c r="N80" s="1374"/>
      <c r="O80" s="1371"/>
      <c r="P80" s="1393" t="s">
        <v>2196</v>
      </c>
      <c r="Q80" s="1507" t="str">
        <f>IFERROR(VLOOKUP('別紙様式2-2（４・５月分）'!AR62,【参考】数式用!$AT$5:$AV$22,3,FALSE),"")</f>
        <v/>
      </c>
      <c r="R80" s="1391" t="s">
        <v>2207</v>
      </c>
      <c r="S80" s="1399" t="str">
        <f>IFERROR(VLOOKUP(K78,【参考】数式用!$A$5:$AB$27,MATCH(Q80,【参考】数式用!$B$4:$AB$4,0)+1,0),"")</f>
        <v/>
      </c>
      <c r="T80" s="1462" t="s">
        <v>2285</v>
      </c>
      <c r="U80" s="1572"/>
      <c r="V80" s="1466" t="str">
        <f>IFERROR(VLOOKUP(K78,【参考】数式用!$A$5:$AB$27,MATCH(U80,【参考】数式用!$B$4:$AB$4,0)+1,0),"")</f>
        <v/>
      </c>
      <c r="W80" s="1468" t="s">
        <v>19</v>
      </c>
      <c r="X80" s="1567"/>
      <c r="Y80" s="1410" t="s">
        <v>10</v>
      </c>
      <c r="Z80" s="1567"/>
      <c r="AA80" s="1410" t="s">
        <v>45</v>
      </c>
      <c r="AB80" s="1567"/>
      <c r="AC80" s="1410" t="s">
        <v>10</v>
      </c>
      <c r="AD80" s="1567"/>
      <c r="AE80" s="1410" t="s">
        <v>2188</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54"/>
      <c r="AV80" s="1496" t="str">
        <f t="shared" ref="AV80" si="75">IF(OR(AB78&lt;&gt;7,AD78&lt;&gt;3),"V列に色付け","")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x14ac:dyDescent="0.2">
      <c r="A81" s="1230"/>
      <c r="B81" s="1379"/>
      <c r="C81" s="1380"/>
      <c r="D81" s="1380"/>
      <c r="E81" s="1380"/>
      <c r="F81" s="1381"/>
      <c r="G81" s="1270"/>
      <c r="H81" s="1270"/>
      <c r="I81" s="1270"/>
      <c r="J81" s="1376"/>
      <c r="K81" s="1270"/>
      <c r="L81" s="1455"/>
      <c r="M81" s="1452"/>
      <c r="N81" s="662"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x14ac:dyDescent="0.15">
      <c r="A82" s="1244">
        <v>18</v>
      </c>
      <c r="B82" s="1275"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2275</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2188</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x14ac:dyDescent="0.15">
      <c r="A83" s="1229"/>
      <c r="B83" s="1275"/>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x14ac:dyDescent="0.15">
      <c r="A84" s="1243"/>
      <c r="B84" s="1275"/>
      <c r="C84" s="1264"/>
      <c r="D84" s="1264"/>
      <c r="E84" s="1264"/>
      <c r="F84" s="1265"/>
      <c r="G84" s="1269"/>
      <c r="H84" s="1269"/>
      <c r="I84" s="1269"/>
      <c r="J84" s="1375"/>
      <c r="K84" s="1269"/>
      <c r="L84" s="1454"/>
      <c r="M84" s="1456"/>
      <c r="N84" s="1374"/>
      <c r="O84" s="1371"/>
      <c r="P84" s="1393" t="s">
        <v>2196</v>
      </c>
      <c r="Q84" s="1507" t="str">
        <f>IFERROR(VLOOKUP('別紙様式2-2（４・５月分）'!AR65,【参考】数式用!$AT$5:$AV$22,3,FALSE),"")</f>
        <v/>
      </c>
      <c r="R84" s="1391" t="s">
        <v>2207</v>
      </c>
      <c r="S84" s="1397" t="str">
        <f>IFERROR(VLOOKUP(K82,【参考】数式用!$A$5:$AB$27,MATCH(Q84,【参考】数式用!$B$4:$AB$4,0)+1,0),"")</f>
        <v/>
      </c>
      <c r="T84" s="1462" t="s">
        <v>2285</v>
      </c>
      <c r="U84" s="1572"/>
      <c r="V84" s="1466" t="str">
        <f>IFERROR(VLOOKUP(K82,【参考】数式用!$A$5:$AB$27,MATCH(U84,【参考】数式用!$B$4:$AB$4,0)+1,0),"")</f>
        <v/>
      </c>
      <c r="W84" s="1468" t="s">
        <v>19</v>
      </c>
      <c r="X84" s="1567"/>
      <c r="Y84" s="1410" t="s">
        <v>10</v>
      </c>
      <c r="Z84" s="1567"/>
      <c r="AA84" s="1410" t="s">
        <v>45</v>
      </c>
      <c r="AB84" s="1567"/>
      <c r="AC84" s="1410" t="s">
        <v>10</v>
      </c>
      <c r="AD84" s="1567"/>
      <c r="AE84" s="1410" t="s">
        <v>2188</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54"/>
      <c r="AV84" s="1496" t="str">
        <f t="shared" ref="AV84" si="80">IF(OR(AB82&lt;&gt;7,AD82&lt;&gt;3),"V列に色付け","")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x14ac:dyDescent="0.2">
      <c r="A85" s="1230"/>
      <c r="B85" s="1379"/>
      <c r="C85" s="1380"/>
      <c r="D85" s="1380"/>
      <c r="E85" s="1380"/>
      <c r="F85" s="1381"/>
      <c r="G85" s="1270"/>
      <c r="H85" s="1270"/>
      <c r="I85" s="1270"/>
      <c r="J85" s="1376"/>
      <c r="K85" s="1270"/>
      <c r="L85" s="1455"/>
      <c r="M85" s="1457"/>
      <c r="N85" s="662"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x14ac:dyDescent="0.15">
      <c r="A86" s="1228">
        <v>19</v>
      </c>
      <c r="B86" s="1274"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2275</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2188</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x14ac:dyDescent="0.15">
      <c r="A87" s="1229"/>
      <c r="B87" s="1275"/>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x14ac:dyDescent="0.15">
      <c r="A88" s="1243"/>
      <c r="B88" s="1275"/>
      <c r="C88" s="1264"/>
      <c r="D88" s="1264"/>
      <c r="E88" s="1264"/>
      <c r="F88" s="1265"/>
      <c r="G88" s="1269"/>
      <c r="H88" s="1269"/>
      <c r="I88" s="1269"/>
      <c r="J88" s="1375"/>
      <c r="K88" s="1269"/>
      <c r="L88" s="1454"/>
      <c r="M88" s="1451"/>
      <c r="N88" s="1374"/>
      <c r="O88" s="1371"/>
      <c r="P88" s="1393" t="s">
        <v>2196</v>
      </c>
      <c r="Q88" s="1507" t="str">
        <f>IFERROR(VLOOKUP('別紙様式2-2（４・５月分）'!AR68,【参考】数式用!$AT$5:$AV$22,3,FALSE),"")</f>
        <v/>
      </c>
      <c r="R88" s="1391" t="s">
        <v>2207</v>
      </c>
      <c r="S88" s="1399" t="str">
        <f>IFERROR(VLOOKUP(K86,【参考】数式用!$A$5:$AB$27,MATCH(Q88,【参考】数式用!$B$4:$AB$4,0)+1,0),"")</f>
        <v/>
      </c>
      <c r="T88" s="1462" t="s">
        <v>2285</v>
      </c>
      <c r="U88" s="1572"/>
      <c r="V88" s="1466" t="str">
        <f>IFERROR(VLOOKUP(K86,【参考】数式用!$A$5:$AB$27,MATCH(U88,【参考】数式用!$B$4:$AB$4,0)+1,0),"")</f>
        <v/>
      </c>
      <c r="W88" s="1468" t="s">
        <v>19</v>
      </c>
      <c r="X88" s="1567"/>
      <c r="Y88" s="1410" t="s">
        <v>10</v>
      </c>
      <c r="Z88" s="1567"/>
      <c r="AA88" s="1410" t="s">
        <v>45</v>
      </c>
      <c r="AB88" s="1567"/>
      <c r="AC88" s="1410" t="s">
        <v>10</v>
      </c>
      <c r="AD88" s="1567"/>
      <c r="AE88" s="1410" t="s">
        <v>2188</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54"/>
      <c r="AV88" s="1496" t="str">
        <f t="shared" ref="AV88" si="85">IF(OR(AB86&lt;&gt;7,AD86&lt;&gt;3),"V列に色付け","")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x14ac:dyDescent="0.2">
      <c r="A89" s="1230"/>
      <c r="B89" s="1379"/>
      <c r="C89" s="1380"/>
      <c r="D89" s="1380"/>
      <c r="E89" s="1380"/>
      <c r="F89" s="1381"/>
      <c r="G89" s="1270"/>
      <c r="H89" s="1270"/>
      <c r="I89" s="1270"/>
      <c r="J89" s="1376"/>
      <c r="K89" s="1270"/>
      <c r="L89" s="1455"/>
      <c r="M89" s="1452"/>
      <c r="N89" s="662"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x14ac:dyDescent="0.15">
      <c r="A90" s="1244">
        <v>20</v>
      </c>
      <c r="B90" s="1275"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2275</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2188</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x14ac:dyDescent="0.15">
      <c r="A91" s="1229"/>
      <c r="B91" s="1275"/>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x14ac:dyDescent="0.15">
      <c r="A92" s="1243"/>
      <c r="B92" s="1275"/>
      <c r="C92" s="1264"/>
      <c r="D92" s="1264"/>
      <c r="E92" s="1264"/>
      <c r="F92" s="1265"/>
      <c r="G92" s="1269"/>
      <c r="H92" s="1269"/>
      <c r="I92" s="1269"/>
      <c r="J92" s="1375"/>
      <c r="K92" s="1269"/>
      <c r="L92" s="1454"/>
      <c r="M92" s="1456"/>
      <c r="N92" s="1374"/>
      <c r="O92" s="1371"/>
      <c r="P92" s="1393" t="s">
        <v>2196</v>
      </c>
      <c r="Q92" s="1507" t="str">
        <f>IFERROR(VLOOKUP('別紙様式2-2（４・５月分）'!AR71,【参考】数式用!$AT$5:$AV$22,3,FALSE),"")</f>
        <v/>
      </c>
      <c r="R92" s="1391" t="s">
        <v>2207</v>
      </c>
      <c r="S92" s="1397" t="str">
        <f>IFERROR(VLOOKUP(K90,【参考】数式用!$A$5:$AB$27,MATCH(Q92,【参考】数式用!$B$4:$AB$4,0)+1,0),"")</f>
        <v/>
      </c>
      <c r="T92" s="1462" t="s">
        <v>2285</v>
      </c>
      <c r="U92" s="1572"/>
      <c r="V92" s="1466" t="str">
        <f>IFERROR(VLOOKUP(K90,【参考】数式用!$A$5:$AB$27,MATCH(U92,【参考】数式用!$B$4:$AB$4,0)+1,0),"")</f>
        <v/>
      </c>
      <c r="W92" s="1468" t="s">
        <v>19</v>
      </c>
      <c r="X92" s="1567"/>
      <c r="Y92" s="1410" t="s">
        <v>10</v>
      </c>
      <c r="Z92" s="1567"/>
      <c r="AA92" s="1410" t="s">
        <v>45</v>
      </c>
      <c r="AB92" s="1567"/>
      <c r="AC92" s="1410" t="s">
        <v>10</v>
      </c>
      <c r="AD92" s="1567"/>
      <c r="AE92" s="1410" t="s">
        <v>2188</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54"/>
      <c r="AV92" s="1496" t="str">
        <f t="shared" ref="AV92" si="90">IF(OR(AB90&lt;&gt;7,AD90&lt;&gt;3),"V列に色付け","")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x14ac:dyDescent="0.2">
      <c r="A93" s="1230"/>
      <c r="B93" s="1379"/>
      <c r="C93" s="1380"/>
      <c r="D93" s="1380"/>
      <c r="E93" s="1380"/>
      <c r="F93" s="1381"/>
      <c r="G93" s="1270"/>
      <c r="H93" s="1270"/>
      <c r="I93" s="1270"/>
      <c r="J93" s="1376"/>
      <c r="K93" s="1270"/>
      <c r="L93" s="1455"/>
      <c r="M93" s="1457"/>
      <c r="N93" s="662"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x14ac:dyDescent="0.15">
      <c r="A94" s="1228">
        <v>21</v>
      </c>
      <c r="B94" s="1274"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2275</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2188</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x14ac:dyDescent="0.15">
      <c r="A95" s="1229"/>
      <c r="B95" s="1275"/>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x14ac:dyDescent="0.15">
      <c r="A96" s="1243"/>
      <c r="B96" s="1275"/>
      <c r="C96" s="1264"/>
      <c r="D96" s="1264"/>
      <c r="E96" s="1264"/>
      <c r="F96" s="1265"/>
      <c r="G96" s="1269"/>
      <c r="H96" s="1269"/>
      <c r="I96" s="1269"/>
      <c r="J96" s="1375"/>
      <c r="K96" s="1269"/>
      <c r="L96" s="1454"/>
      <c r="M96" s="1451"/>
      <c r="N96" s="1374"/>
      <c r="O96" s="1371"/>
      <c r="P96" s="1393" t="s">
        <v>2196</v>
      </c>
      <c r="Q96" s="1507" t="str">
        <f>IFERROR(VLOOKUP('別紙様式2-2（４・５月分）'!AR74,【参考】数式用!$AT$5:$AV$22,3,FALSE),"")</f>
        <v/>
      </c>
      <c r="R96" s="1391" t="s">
        <v>2207</v>
      </c>
      <c r="S96" s="1399" t="str">
        <f>IFERROR(VLOOKUP(K94,【参考】数式用!$A$5:$AB$27,MATCH(Q96,【参考】数式用!$B$4:$AB$4,0)+1,0),"")</f>
        <v/>
      </c>
      <c r="T96" s="1462" t="s">
        <v>2285</v>
      </c>
      <c r="U96" s="1572"/>
      <c r="V96" s="1466" t="str">
        <f>IFERROR(VLOOKUP(K94,【参考】数式用!$A$5:$AB$27,MATCH(U96,【参考】数式用!$B$4:$AB$4,0)+1,0),"")</f>
        <v/>
      </c>
      <c r="W96" s="1468" t="s">
        <v>19</v>
      </c>
      <c r="X96" s="1567"/>
      <c r="Y96" s="1410" t="s">
        <v>10</v>
      </c>
      <c r="Z96" s="1567"/>
      <c r="AA96" s="1410" t="s">
        <v>45</v>
      </c>
      <c r="AB96" s="1567"/>
      <c r="AC96" s="1410" t="s">
        <v>10</v>
      </c>
      <c r="AD96" s="1567"/>
      <c r="AE96" s="1410" t="s">
        <v>2188</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54"/>
      <c r="AV96" s="1496" t="str">
        <f t="shared" ref="AV96" si="95">IF(OR(AB94&lt;&gt;7,AD94&lt;&gt;3),"V列に色付け","")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x14ac:dyDescent="0.2">
      <c r="A97" s="1230"/>
      <c r="B97" s="1379"/>
      <c r="C97" s="1380"/>
      <c r="D97" s="1380"/>
      <c r="E97" s="1380"/>
      <c r="F97" s="1381"/>
      <c r="G97" s="1270"/>
      <c r="H97" s="1270"/>
      <c r="I97" s="1270"/>
      <c r="J97" s="1376"/>
      <c r="K97" s="1270"/>
      <c r="L97" s="1455"/>
      <c r="M97" s="1452"/>
      <c r="N97" s="662"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x14ac:dyDescent="0.15">
      <c r="A98" s="1244">
        <v>22</v>
      </c>
      <c r="B98" s="1275"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2275</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2188</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x14ac:dyDescent="0.15">
      <c r="A99" s="1229"/>
      <c r="B99" s="1275"/>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x14ac:dyDescent="0.15">
      <c r="A100" s="1243"/>
      <c r="B100" s="1275"/>
      <c r="C100" s="1264"/>
      <c r="D100" s="1264"/>
      <c r="E100" s="1264"/>
      <c r="F100" s="1265"/>
      <c r="G100" s="1269"/>
      <c r="H100" s="1269"/>
      <c r="I100" s="1269"/>
      <c r="J100" s="1375"/>
      <c r="K100" s="1269"/>
      <c r="L100" s="1454"/>
      <c r="M100" s="1456"/>
      <c r="N100" s="1374"/>
      <c r="O100" s="1371"/>
      <c r="P100" s="1393" t="s">
        <v>2196</v>
      </c>
      <c r="Q100" s="1507" t="str">
        <f>IFERROR(VLOOKUP('別紙様式2-2（４・５月分）'!AR77,【参考】数式用!$AT$5:$AV$22,3,FALSE),"")</f>
        <v/>
      </c>
      <c r="R100" s="1391" t="s">
        <v>2207</v>
      </c>
      <c r="S100" s="1397" t="str">
        <f>IFERROR(VLOOKUP(K98,【参考】数式用!$A$5:$AB$27,MATCH(Q100,【参考】数式用!$B$4:$AB$4,0)+1,0),"")</f>
        <v/>
      </c>
      <c r="T100" s="1462" t="s">
        <v>2285</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2188</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54"/>
      <c r="AV100" s="1496" t="str">
        <f t="shared" ref="AV100" si="100">IF(OR(AB98&lt;&gt;7,AD98&lt;&gt;3),"V列に色付け","")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x14ac:dyDescent="0.2">
      <c r="A101" s="1230"/>
      <c r="B101" s="1379"/>
      <c r="C101" s="1380"/>
      <c r="D101" s="1380"/>
      <c r="E101" s="1380"/>
      <c r="F101" s="1381"/>
      <c r="G101" s="1270"/>
      <c r="H101" s="1270"/>
      <c r="I101" s="1270"/>
      <c r="J101" s="1376"/>
      <c r="K101" s="1270"/>
      <c r="L101" s="1455"/>
      <c r="M101" s="1457"/>
      <c r="N101" s="662"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x14ac:dyDescent="0.15">
      <c r="A102" s="1228">
        <v>23</v>
      </c>
      <c r="B102" s="1275"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2275</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2188</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x14ac:dyDescent="0.15">
      <c r="A103" s="1229"/>
      <c r="B103" s="1275"/>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x14ac:dyDescent="0.15">
      <c r="A104" s="1243"/>
      <c r="B104" s="1275"/>
      <c r="C104" s="1264"/>
      <c r="D104" s="1264"/>
      <c r="E104" s="1264"/>
      <c r="F104" s="1265"/>
      <c r="G104" s="1269"/>
      <c r="H104" s="1269"/>
      <c r="I104" s="1269"/>
      <c r="J104" s="1375"/>
      <c r="K104" s="1269"/>
      <c r="L104" s="1454"/>
      <c r="M104" s="1456"/>
      <c r="N104" s="1374"/>
      <c r="O104" s="1371"/>
      <c r="P104" s="1393" t="s">
        <v>2196</v>
      </c>
      <c r="Q104" s="1507" t="str">
        <f>IFERROR(VLOOKUP('別紙様式2-2（４・５月分）'!AR80,【参考】数式用!$AT$5:$AV$22,3,FALSE),"")</f>
        <v/>
      </c>
      <c r="R104" s="1391" t="s">
        <v>2207</v>
      </c>
      <c r="S104" s="1397" t="str">
        <f>IFERROR(VLOOKUP(K102,【参考】数式用!$A$5:$AB$27,MATCH(Q104,【参考】数式用!$B$4:$AB$4,0)+1,0),"")</f>
        <v/>
      </c>
      <c r="T104" s="1462" t="s">
        <v>2285</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2188</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54"/>
      <c r="AV104" s="1496" t="str">
        <f t="shared" ref="AV104" si="105">IF(OR(AB102&lt;&gt;7,AD102&lt;&gt;3),"V列に色付け","")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x14ac:dyDescent="0.2">
      <c r="A105" s="1230"/>
      <c r="B105" s="1379"/>
      <c r="C105" s="1380"/>
      <c r="D105" s="1380"/>
      <c r="E105" s="1380"/>
      <c r="F105" s="1381"/>
      <c r="G105" s="1270"/>
      <c r="H105" s="1270"/>
      <c r="I105" s="1270"/>
      <c r="J105" s="1376"/>
      <c r="K105" s="1270"/>
      <c r="L105" s="1455"/>
      <c r="M105" s="1457"/>
      <c r="N105" s="662"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x14ac:dyDescent="0.15">
      <c r="A106" s="1244">
        <v>24</v>
      </c>
      <c r="B106" s="1274"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2275</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2188</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x14ac:dyDescent="0.15">
      <c r="A107" s="1229"/>
      <c r="B107" s="1275"/>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x14ac:dyDescent="0.15">
      <c r="A108" s="1243"/>
      <c r="B108" s="1275"/>
      <c r="C108" s="1264"/>
      <c r="D108" s="1264"/>
      <c r="E108" s="1264"/>
      <c r="F108" s="1265"/>
      <c r="G108" s="1269"/>
      <c r="H108" s="1269"/>
      <c r="I108" s="1269"/>
      <c r="J108" s="1375"/>
      <c r="K108" s="1269"/>
      <c r="L108" s="1454"/>
      <c r="M108" s="1451"/>
      <c r="N108" s="1374"/>
      <c r="O108" s="1371"/>
      <c r="P108" s="1393" t="s">
        <v>2196</v>
      </c>
      <c r="Q108" s="1507" t="str">
        <f>IFERROR(VLOOKUP('別紙様式2-2（４・５月分）'!AR83,【参考】数式用!$AT$5:$AV$22,3,FALSE),"")</f>
        <v/>
      </c>
      <c r="R108" s="1391" t="s">
        <v>2207</v>
      </c>
      <c r="S108" s="1399" t="str">
        <f>IFERROR(VLOOKUP(K106,【参考】数式用!$A$5:$AB$27,MATCH(Q108,【参考】数式用!$B$4:$AB$4,0)+1,0),"")</f>
        <v/>
      </c>
      <c r="T108" s="1462" t="s">
        <v>2285</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2188</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54"/>
      <c r="AV108" s="1496" t="str">
        <f t="shared" ref="AV108" si="110">IF(OR(AB106&lt;&gt;7,AD106&lt;&gt;3),"V列に色付け","")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x14ac:dyDescent="0.2">
      <c r="A109" s="1230"/>
      <c r="B109" s="1379"/>
      <c r="C109" s="1380"/>
      <c r="D109" s="1380"/>
      <c r="E109" s="1380"/>
      <c r="F109" s="1381"/>
      <c r="G109" s="1270"/>
      <c r="H109" s="1270"/>
      <c r="I109" s="1270"/>
      <c r="J109" s="1376"/>
      <c r="K109" s="1270"/>
      <c r="L109" s="1455"/>
      <c r="M109" s="1452"/>
      <c r="N109" s="662"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x14ac:dyDescent="0.15">
      <c r="A110" s="1228">
        <v>25</v>
      </c>
      <c r="B110" s="1275"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2275</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2188</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x14ac:dyDescent="0.15">
      <c r="A111" s="1229"/>
      <c r="B111" s="1275"/>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x14ac:dyDescent="0.15">
      <c r="A112" s="1243"/>
      <c r="B112" s="1275"/>
      <c r="C112" s="1264"/>
      <c r="D112" s="1264"/>
      <c r="E112" s="1264"/>
      <c r="F112" s="1265"/>
      <c r="G112" s="1269"/>
      <c r="H112" s="1269"/>
      <c r="I112" s="1269"/>
      <c r="J112" s="1375"/>
      <c r="K112" s="1269"/>
      <c r="L112" s="1454"/>
      <c r="M112" s="1456"/>
      <c r="N112" s="1374"/>
      <c r="O112" s="1371"/>
      <c r="P112" s="1393" t="s">
        <v>2196</v>
      </c>
      <c r="Q112" s="1507" t="str">
        <f>IFERROR(VLOOKUP('別紙様式2-2（４・５月分）'!AR86,【参考】数式用!$AT$5:$AV$22,3,FALSE),"")</f>
        <v/>
      </c>
      <c r="R112" s="1391" t="s">
        <v>2207</v>
      </c>
      <c r="S112" s="1397" t="str">
        <f>IFERROR(VLOOKUP(K110,【参考】数式用!$A$5:$AB$27,MATCH(Q112,【参考】数式用!$B$4:$AB$4,0)+1,0),"")</f>
        <v/>
      </c>
      <c r="T112" s="1462" t="s">
        <v>2285</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2188</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54"/>
      <c r="AV112" s="1496" t="str">
        <f t="shared" ref="AV112" si="115">IF(OR(AB110&lt;&gt;7,AD110&lt;&gt;3),"V列に色付け","")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x14ac:dyDescent="0.2">
      <c r="A113" s="1230"/>
      <c r="B113" s="1379"/>
      <c r="C113" s="1380"/>
      <c r="D113" s="1380"/>
      <c r="E113" s="1380"/>
      <c r="F113" s="1381"/>
      <c r="G113" s="1270"/>
      <c r="H113" s="1270"/>
      <c r="I113" s="1270"/>
      <c r="J113" s="1376"/>
      <c r="K113" s="1270"/>
      <c r="L113" s="1455"/>
      <c r="M113" s="1457"/>
      <c r="N113" s="662"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x14ac:dyDescent="0.15">
      <c r="A114" s="1244">
        <v>26</v>
      </c>
      <c r="B114" s="1274"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2275</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2188</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x14ac:dyDescent="0.15">
      <c r="A115" s="1229"/>
      <c r="B115" s="1275"/>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x14ac:dyDescent="0.15">
      <c r="A116" s="1243"/>
      <c r="B116" s="1275"/>
      <c r="C116" s="1264"/>
      <c r="D116" s="1264"/>
      <c r="E116" s="1264"/>
      <c r="F116" s="1265"/>
      <c r="G116" s="1269"/>
      <c r="H116" s="1269"/>
      <c r="I116" s="1269"/>
      <c r="J116" s="1375"/>
      <c r="K116" s="1269"/>
      <c r="L116" s="1454"/>
      <c r="M116" s="1451"/>
      <c r="N116" s="1374"/>
      <c r="O116" s="1371"/>
      <c r="P116" s="1393" t="s">
        <v>2196</v>
      </c>
      <c r="Q116" s="1507" t="str">
        <f>IFERROR(VLOOKUP('別紙様式2-2（４・５月分）'!AR89,【参考】数式用!$AT$5:$AV$22,3,FALSE),"")</f>
        <v/>
      </c>
      <c r="R116" s="1391" t="s">
        <v>2207</v>
      </c>
      <c r="S116" s="1399" t="str">
        <f>IFERROR(VLOOKUP(K114,【参考】数式用!$A$5:$AB$27,MATCH(Q116,【参考】数式用!$B$4:$AB$4,0)+1,0),"")</f>
        <v/>
      </c>
      <c r="T116" s="1462" t="s">
        <v>2285</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2188</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54"/>
      <c r="AV116" s="1496" t="str">
        <f t="shared" ref="AV116" si="120">IF(OR(AB114&lt;&gt;7,AD114&lt;&gt;3),"V列に色付け","")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x14ac:dyDescent="0.2">
      <c r="A117" s="1230"/>
      <c r="B117" s="1379"/>
      <c r="C117" s="1380"/>
      <c r="D117" s="1380"/>
      <c r="E117" s="1380"/>
      <c r="F117" s="1381"/>
      <c r="G117" s="1270"/>
      <c r="H117" s="1270"/>
      <c r="I117" s="1270"/>
      <c r="J117" s="1376"/>
      <c r="K117" s="1270"/>
      <c r="L117" s="1455"/>
      <c r="M117" s="1452"/>
      <c r="N117" s="662"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x14ac:dyDescent="0.15">
      <c r="A118" s="1228">
        <v>27</v>
      </c>
      <c r="B118" s="1275"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2275</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2188</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x14ac:dyDescent="0.15">
      <c r="A119" s="1229"/>
      <c r="B119" s="1275"/>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x14ac:dyDescent="0.15">
      <c r="A120" s="1243"/>
      <c r="B120" s="1275"/>
      <c r="C120" s="1264"/>
      <c r="D120" s="1264"/>
      <c r="E120" s="1264"/>
      <c r="F120" s="1265"/>
      <c r="G120" s="1269"/>
      <c r="H120" s="1269"/>
      <c r="I120" s="1269"/>
      <c r="J120" s="1375"/>
      <c r="K120" s="1269"/>
      <c r="L120" s="1454"/>
      <c r="M120" s="1456"/>
      <c r="N120" s="1374"/>
      <c r="O120" s="1371"/>
      <c r="P120" s="1393" t="s">
        <v>2196</v>
      </c>
      <c r="Q120" s="1507" t="str">
        <f>IFERROR(VLOOKUP('別紙様式2-2（４・５月分）'!AR92,【参考】数式用!$AT$5:$AV$22,3,FALSE),"")</f>
        <v/>
      </c>
      <c r="R120" s="1391" t="s">
        <v>2207</v>
      </c>
      <c r="S120" s="1397" t="str">
        <f>IFERROR(VLOOKUP(K118,【参考】数式用!$A$5:$AB$27,MATCH(Q120,【参考】数式用!$B$4:$AB$4,0)+1,0),"")</f>
        <v/>
      </c>
      <c r="T120" s="1462" t="s">
        <v>2285</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2188</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54"/>
      <c r="AV120" s="1496" t="str">
        <f t="shared" ref="AV120" si="125">IF(OR(AB118&lt;&gt;7,AD118&lt;&gt;3),"V列に色付け","")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x14ac:dyDescent="0.2">
      <c r="A121" s="1230"/>
      <c r="B121" s="1379"/>
      <c r="C121" s="1380"/>
      <c r="D121" s="1380"/>
      <c r="E121" s="1380"/>
      <c r="F121" s="1381"/>
      <c r="G121" s="1270"/>
      <c r="H121" s="1270"/>
      <c r="I121" s="1270"/>
      <c r="J121" s="1376"/>
      <c r="K121" s="1270"/>
      <c r="L121" s="1455"/>
      <c r="M121" s="1457"/>
      <c r="N121" s="662"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x14ac:dyDescent="0.15">
      <c r="A122" s="1244">
        <v>28</v>
      </c>
      <c r="B122" s="1274"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2275</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2188</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x14ac:dyDescent="0.15">
      <c r="A123" s="1229"/>
      <c r="B123" s="1275"/>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x14ac:dyDescent="0.15">
      <c r="A124" s="1243"/>
      <c r="B124" s="1275"/>
      <c r="C124" s="1264"/>
      <c r="D124" s="1264"/>
      <c r="E124" s="1264"/>
      <c r="F124" s="1265"/>
      <c r="G124" s="1269"/>
      <c r="H124" s="1269"/>
      <c r="I124" s="1269"/>
      <c r="J124" s="1375"/>
      <c r="K124" s="1269"/>
      <c r="L124" s="1454"/>
      <c r="M124" s="1451"/>
      <c r="N124" s="1374"/>
      <c r="O124" s="1371"/>
      <c r="P124" s="1393" t="s">
        <v>2196</v>
      </c>
      <c r="Q124" s="1507" t="str">
        <f>IFERROR(VLOOKUP('別紙様式2-2（４・５月分）'!AR95,【参考】数式用!$AT$5:$AV$22,3,FALSE),"")</f>
        <v/>
      </c>
      <c r="R124" s="1391" t="s">
        <v>2207</v>
      </c>
      <c r="S124" s="1399" t="str">
        <f>IFERROR(VLOOKUP(K122,【参考】数式用!$A$5:$AB$27,MATCH(Q124,【参考】数式用!$B$4:$AB$4,0)+1,0),"")</f>
        <v/>
      </c>
      <c r="T124" s="1462" t="s">
        <v>2285</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2188</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54"/>
      <c r="AV124" s="1496" t="str">
        <f t="shared" ref="AV124" si="130">IF(OR(AB122&lt;&gt;7,AD122&lt;&gt;3),"V列に色付け","")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x14ac:dyDescent="0.2">
      <c r="A125" s="1230"/>
      <c r="B125" s="1379"/>
      <c r="C125" s="1380"/>
      <c r="D125" s="1380"/>
      <c r="E125" s="1380"/>
      <c r="F125" s="1381"/>
      <c r="G125" s="1270"/>
      <c r="H125" s="1270"/>
      <c r="I125" s="1270"/>
      <c r="J125" s="1376"/>
      <c r="K125" s="1270"/>
      <c r="L125" s="1455"/>
      <c r="M125" s="1452"/>
      <c r="N125" s="662"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x14ac:dyDescent="0.15">
      <c r="A126" s="1228">
        <v>29</v>
      </c>
      <c r="B126" s="1275"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2275</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2188</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x14ac:dyDescent="0.15">
      <c r="A127" s="1229"/>
      <c r="B127" s="1275"/>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x14ac:dyDescent="0.15">
      <c r="A128" s="1243"/>
      <c r="B128" s="1275"/>
      <c r="C128" s="1264"/>
      <c r="D128" s="1264"/>
      <c r="E128" s="1264"/>
      <c r="F128" s="1265"/>
      <c r="G128" s="1269"/>
      <c r="H128" s="1269"/>
      <c r="I128" s="1269"/>
      <c r="J128" s="1375"/>
      <c r="K128" s="1269"/>
      <c r="L128" s="1454"/>
      <c r="M128" s="1456"/>
      <c r="N128" s="1374"/>
      <c r="O128" s="1371"/>
      <c r="P128" s="1393" t="s">
        <v>2196</v>
      </c>
      <c r="Q128" s="1507" t="str">
        <f>IFERROR(VLOOKUP('別紙様式2-2（４・５月分）'!AR98,【参考】数式用!$AT$5:$AV$22,3,FALSE),"")</f>
        <v/>
      </c>
      <c r="R128" s="1391" t="s">
        <v>2207</v>
      </c>
      <c r="S128" s="1397" t="str">
        <f>IFERROR(VLOOKUP(K126,【参考】数式用!$A$5:$AB$27,MATCH(Q128,【参考】数式用!$B$4:$AB$4,0)+1,0),"")</f>
        <v/>
      </c>
      <c r="T128" s="1462" t="s">
        <v>2285</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2188</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54"/>
      <c r="AV128" s="1496" t="str">
        <f t="shared" ref="AV128" si="135">IF(OR(AB126&lt;&gt;7,AD126&lt;&gt;3),"V列に色付け","")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x14ac:dyDescent="0.2">
      <c r="A129" s="1230"/>
      <c r="B129" s="1379"/>
      <c r="C129" s="1380"/>
      <c r="D129" s="1380"/>
      <c r="E129" s="1380"/>
      <c r="F129" s="1381"/>
      <c r="G129" s="1270"/>
      <c r="H129" s="1270"/>
      <c r="I129" s="1270"/>
      <c r="J129" s="1376"/>
      <c r="K129" s="1270"/>
      <c r="L129" s="1455"/>
      <c r="M129" s="1457"/>
      <c r="N129" s="662"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x14ac:dyDescent="0.15">
      <c r="A130" s="1244">
        <v>30</v>
      </c>
      <c r="B130" s="1274"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2275</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2188</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x14ac:dyDescent="0.15">
      <c r="A131" s="1229"/>
      <c r="B131" s="1275"/>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x14ac:dyDescent="0.15">
      <c r="A132" s="1243"/>
      <c r="B132" s="1275"/>
      <c r="C132" s="1264"/>
      <c r="D132" s="1264"/>
      <c r="E132" s="1264"/>
      <c r="F132" s="1265"/>
      <c r="G132" s="1269"/>
      <c r="H132" s="1269"/>
      <c r="I132" s="1269"/>
      <c r="J132" s="1375"/>
      <c r="K132" s="1269"/>
      <c r="L132" s="1454"/>
      <c r="M132" s="1451"/>
      <c r="N132" s="1374"/>
      <c r="O132" s="1371"/>
      <c r="P132" s="1393" t="s">
        <v>2196</v>
      </c>
      <c r="Q132" s="1507" t="str">
        <f>IFERROR(VLOOKUP('別紙様式2-2（４・５月分）'!AR101,【参考】数式用!$AT$5:$AV$22,3,FALSE),"")</f>
        <v/>
      </c>
      <c r="R132" s="1391" t="s">
        <v>2207</v>
      </c>
      <c r="S132" s="1399" t="str">
        <f>IFERROR(VLOOKUP(K130,【参考】数式用!$A$5:$AB$27,MATCH(Q132,【参考】数式用!$B$4:$AB$4,0)+1,0),"")</f>
        <v/>
      </c>
      <c r="T132" s="1462" t="s">
        <v>2285</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2188</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54"/>
      <c r="AV132" s="1496" t="str">
        <f t="shared" ref="AV132" si="140">IF(OR(AB130&lt;&gt;7,AD130&lt;&gt;3),"V列に色付け","")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x14ac:dyDescent="0.2">
      <c r="A133" s="1230"/>
      <c r="B133" s="1379"/>
      <c r="C133" s="1380"/>
      <c r="D133" s="1380"/>
      <c r="E133" s="1380"/>
      <c r="F133" s="1381"/>
      <c r="G133" s="1270"/>
      <c r="H133" s="1270"/>
      <c r="I133" s="1270"/>
      <c r="J133" s="1376"/>
      <c r="K133" s="1270"/>
      <c r="L133" s="1455"/>
      <c r="M133" s="1452"/>
      <c r="N133" s="662"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x14ac:dyDescent="0.15">
      <c r="A134" s="1228">
        <v>31</v>
      </c>
      <c r="B134" s="1275"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2275</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2188</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x14ac:dyDescent="0.15">
      <c r="A135" s="1229"/>
      <c r="B135" s="1275"/>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x14ac:dyDescent="0.15">
      <c r="A136" s="1243"/>
      <c r="B136" s="1275"/>
      <c r="C136" s="1264"/>
      <c r="D136" s="1264"/>
      <c r="E136" s="1264"/>
      <c r="F136" s="1265"/>
      <c r="G136" s="1269"/>
      <c r="H136" s="1269"/>
      <c r="I136" s="1269"/>
      <c r="J136" s="1375"/>
      <c r="K136" s="1269"/>
      <c r="L136" s="1454"/>
      <c r="M136" s="1456"/>
      <c r="N136" s="1374"/>
      <c r="O136" s="1371"/>
      <c r="P136" s="1393" t="s">
        <v>2196</v>
      </c>
      <c r="Q136" s="1507" t="str">
        <f>IFERROR(VLOOKUP('別紙様式2-2（４・５月分）'!AR104,【参考】数式用!$AT$5:$AV$22,3,FALSE),"")</f>
        <v/>
      </c>
      <c r="R136" s="1391" t="s">
        <v>2207</v>
      </c>
      <c r="S136" s="1397" t="str">
        <f>IFERROR(VLOOKUP(K134,【参考】数式用!$A$5:$AB$27,MATCH(Q136,【参考】数式用!$B$4:$AB$4,0)+1,0),"")</f>
        <v/>
      </c>
      <c r="T136" s="1462" t="s">
        <v>2285</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2188</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54"/>
      <c r="AV136" s="1496" t="str">
        <f t="shared" ref="AV136" si="145">IF(OR(AB134&lt;&gt;7,AD134&lt;&gt;3),"V列に色付け","")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x14ac:dyDescent="0.2">
      <c r="A137" s="1230"/>
      <c r="B137" s="1379"/>
      <c r="C137" s="1380"/>
      <c r="D137" s="1380"/>
      <c r="E137" s="1380"/>
      <c r="F137" s="1381"/>
      <c r="G137" s="1270"/>
      <c r="H137" s="1270"/>
      <c r="I137" s="1270"/>
      <c r="J137" s="1376"/>
      <c r="K137" s="1270"/>
      <c r="L137" s="1455"/>
      <c r="M137" s="1457"/>
      <c r="N137" s="662"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x14ac:dyDescent="0.15">
      <c r="A138" s="1244">
        <v>32</v>
      </c>
      <c r="B138" s="1274"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2275</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2188</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x14ac:dyDescent="0.15">
      <c r="A139" s="1229"/>
      <c r="B139" s="1275"/>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x14ac:dyDescent="0.15">
      <c r="A140" s="1243"/>
      <c r="B140" s="1275"/>
      <c r="C140" s="1264"/>
      <c r="D140" s="1264"/>
      <c r="E140" s="1264"/>
      <c r="F140" s="1265"/>
      <c r="G140" s="1269"/>
      <c r="H140" s="1269"/>
      <c r="I140" s="1269"/>
      <c r="J140" s="1375"/>
      <c r="K140" s="1269"/>
      <c r="L140" s="1454"/>
      <c r="M140" s="1451"/>
      <c r="N140" s="1374"/>
      <c r="O140" s="1371"/>
      <c r="P140" s="1393" t="s">
        <v>2196</v>
      </c>
      <c r="Q140" s="1507" t="str">
        <f>IFERROR(VLOOKUP('別紙様式2-2（４・５月分）'!AR107,【参考】数式用!$AT$5:$AV$22,3,FALSE),"")</f>
        <v/>
      </c>
      <c r="R140" s="1391" t="s">
        <v>2207</v>
      </c>
      <c r="S140" s="1399" t="str">
        <f>IFERROR(VLOOKUP(K138,【参考】数式用!$A$5:$AB$27,MATCH(Q140,【参考】数式用!$B$4:$AB$4,0)+1,0),"")</f>
        <v/>
      </c>
      <c r="T140" s="1462" t="s">
        <v>2285</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2188</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54"/>
      <c r="AV140" s="1496" t="str">
        <f t="shared" ref="AV140" si="150">IF(OR(AB138&lt;&gt;7,AD138&lt;&gt;3),"V列に色付け","")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x14ac:dyDescent="0.2">
      <c r="A141" s="1230"/>
      <c r="B141" s="1379"/>
      <c r="C141" s="1380"/>
      <c r="D141" s="1380"/>
      <c r="E141" s="1380"/>
      <c r="F141" s="1381"/>
      <c r="G141" s="1270"/>
      <c r="H141" s="1270"/>
      <c r="I141" s="1270"/>
      <c r="J141" s="1376"/>
      <c r="K141" s="1270"/>
      <c r="L141" s="1455"/>
      <c r="M141" s="1452"/>
      <c r="N141" s="662"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x14ac:dyDescent="0.15">
      <c r="A142" s="1228">
        <v>33</v>
      </c>
      <c r="B142" s="1275"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2275</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2188</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x14ac:dyDescent="0.15">
      <c r="A143" s="1229"/>
      <c r="B143" s="1275"/>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x14ac:dyDescent="0.15">
      <c r="A144" s="1243"/>
      <c r="B144" s="1275"/>
      <c r="C144" s="1264"/>
      <c r="D144" s="1264"/>
      <c r="E144" s="1264"/>
      <c r="F144" s="1265"/>
      <c r="G144" s="1269"/>
      <c r="H144" s="1269"/>
      <c r="I144" s="1269"/>
      <c r="J144" s="1375"/>
      <c r="K144" s="1269"/>
      <c r="L144" s="1454"/>
      <c r="M144" s="1456"/>
      <c r="N144" s="1374"/>
      <c r="O144" s="1371"/>
      <c r="P144" s="1393" t="s">
        <v>2196</v>
      </c>
      <c r="Q144" s="1507" t="str">
        <f>IFERROR(VLOOKUP('別紙様式2-2（４・５月分）'!AR110,【参考】数式用!$AT$5:$AV$22,3,FALSE),"")</f>
        <v/>
      </c>
      <c r="R144" s="1391" t="s">
        <v>2207</v>
      </c>
      <c r="S144" s="1397" t="str">
        <f>IFERROR(VLOOKUP(K142,【参考】数式用!$A$5:$AB$27,MATCH(Q144,【参考】数式用!$B$4:$AB$4,0)+1,0),"")</f>
        <v/>
      </c>
      <c r="T144" s="1462" t="s">
        <v>2285</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2188</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54"/>
      <c r="AV144" s="1496" t="str">
        <f t="shared" ref="AV144" si="155">IF(OR(AB142&lt;&gt;7,AD142&lt;&gt;3),"V列に色付け","")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x14ac:dyDescent="0.2">
      <c r="A145" s="1230"/>
      <c r="B145" s="1379"/>
      <c r="C145" s="1380"/>
      <c r="D145" s="1380"/>
      <c r="E145" s="1380"/>
      <c r="F145" s="1381"/>
      <c r="G145" s="1270"/>
      <c r="H145" s="1270"/>
      <c r="I145" s="1270"/>
      <c r="J145" s="1376"/>
      <c r="K145" s="1270"/>
      <c r="L145" s="1455"/>
      <c r="M145" s="1457"/>
      <c r="N145" s="662"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x14ac:dyDescent="0.15">
      <c r="A146" s="1244">
        <v>34</v>
      </c>
      <c r="B146" s="1274"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2275</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2188</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x14ac:dyDescent="0.15">
      <c r="A147" s="1229"/>
      <c r="B147" s="1275"/>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x14ac:dyDescent="0.15">
      <c r="A148" s="1243"/>
      <c r="B148" s="1275"/>
      <c r="C148" s="1264"/>
      <c r="D148" s="1264"/>
      <c r="E148" s="1264"/>
      <c r="F148" s="1265"/>
      <c r="G148" s="1269"/>
      <c r="H148" s="1269"/>
      <c r="I148" s="1269"/>
      <c r="J148" s="1375"/>
      <c r="K148" s="1269"/>
      <c r="L148" s="1454"/>
      <c r="M148" s="1451"/>
      <c r="N148" s="1374"/>
      <c r="O148" s="1371"/>
      <c r="P148" s="1393" t="s">
        <v>2196</v>
      </c>
      <c r="Q148" s="1507" t="str">
        <f>IFERROR(VLOOKUP('別紙様式2-2（４・５月分）'!AR113,【参考】数式用!$AT$5:$AV$22,3,FALSE),"")</f>
        <v/>
      </c>
      <c r="R148" s="1391" t="s">
        <v>2207</v>
      </c>
      <c r="S148" s="1399" t="str">
        <f>IFERROR(VLOOKUP(K146,【参考】数式用!$A$5:$AB$27,MATCH(Q148,【参考】数式用!$B$4:$AB$4,0)+1,0),"")</f>
        <v/>
      </c>
      <c r="T148" s="1462" t="s">
        <v>2285</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2188</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54"/>
      <c r="AV148" s="1496" t="str">
        <f t="shared" ref="AV148" si="160">IF(OR(AB146&lt;&gt;7,AD146&lt;&gt;3),"V列に色付け","")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x14ac:dyDescent="0.2">
      <c r="A149" s="1230"/>
      <c r="B149" s="1379"/>
      <c r="C149" s="1380"/>
      <c r="D149" s="1380"/>
      <c r="E149" s="1380"/>
      <c r="F149" s="1381"/>
      <c r="G149" s="1270"/>
      <c r="H149" s="1270"/>
      <c r="I149" s="1270"/>
      <c r="J149" s="1376"/>
      <c r="K149" s="1270"/>
      <c r="L149" s="1455"/>
      <c r="M149" s="1452"/>
      <c r="N149" s="662"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x14ac:dyDescent="0.15">
      <c r="A150" s="1228">
        <v>35</v>
      </c>
      <c r="B150" s="1275"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2275</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2188</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x14ac:dyDescent="0.15">
      <c r="A151" s="1229"/>
      <c r="B151" s="1275"/>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x14ac:dyDescent="0.15">
      <c r="A152" s="1243"/>
      <c r="B152" s="1275"/>
      <c r="C152" s="1264"/>
      <c r="D152" s="1264"/>
      <c r="E152" s="1264"/>
      <c r="F152" s="1265"/>
      <c r="G152" s="1269"/>
      <c r="H152" s="1269"/>
      <c r="I152" s="1269"/>
      <c r="J152" s="1375"/>
      <c r="K152" s="1269"/>
      <c r="L152" s="1454"/>
      <c r="M152" s="1456"/>
      <c r="N152" s="1374"/>
      <c r="O152" s="1371"/>
      <c r="P152" s="1393" t="s">
        <v>2196</v>
      </c>
      <c r="Q152" s="1507" t="str">
        <f>IFERROR(VLOOKUP('別紙様式2-2（４・５月分）'!AR116,【参考】数式用!$AT$5:$AV$22,3,FALSE),"")</f>
        <v/>
      </c>
      <c r="R152" s="1391" t="s">
        <v>2207</v>
      </c>
      <c r="S152" s="1397" t="str">
        <f>IFERROR(VLOOKUP(K150,【参考】数式用!$A$5:$AB$27,MATCH(Q152,【参考】数式用!$B$4:$AB$4,0)+1,0),"")</f>
        <v/>
      </c>
      <c r="T152" s="1462" t="s">
        <v>2285</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2188</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54"/>
      <c r="AV152" s="1496" t="str">
        <f t="shared" ref="AV152" si="165">IF(OR(AB150&lt;&gt;7,AD150&lt;&gt;3),"V列に色付け","")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x14ac:dyDescent="0.2">
      <c r="A153" s="1230"/>
      <c r="B153" s="1379"/>
      <c r="C153" s="1380"/>
      <c r="D153" s="1380"/>
      <c r="E153" s="1380"/>
      <c r="F153" s="1381"/>
      <c r="G153" s="1270"/>
      <c r="H153" s="1270"/>
      <c r="I153" s="1270"/>
      <c r="J153" s="1376"/>
      <c r="K153" s="1270"/>
      <c r="L153" s="1455"/>
      <c r="M153" s="1457"/>
      <c r="N153" s="662"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x14ac:dyDescent="0.15">
      <c r="A154" s="1244">
        <v>36</v>
      </c>
      <c r="B154" s="1274"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2275</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2188</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x14ac:dyDescent="0.15">
      <c r="A155" s="1229"/>
      <c r="B155" s="1275"/>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x14ac:dyDescent="0.15">
      <c r="A156" s="1243"/>
      <c r="B156" s="1275"/>
      <c r="C156" s="1264"/>
      <c r="D156" s="1264"/>
      <c r="E156" s="1264"/>
      <c r="F156" s="1265"/>
      <c r="G156" s="1269"/>
      <c r="H156" s="1269"/>
      <c r="I156" s="1269"/>
      <c r="J156" s="1375"/>
      <c r="K156" s="1269"/>
      <c r="L156" s="1454"/>
      <c r="M156" s="1451"/>
      <c r="N156" s="1374"/>
      <c r="O156" s="1371"/>
      <c r="P156" s="1393" t="s">
        <v>2196</v>
      </c>
      <c r="Q156" s="1507" t="str">
        <f>IFERROR(VLOOKUP('別紙様式2-2（４・５月分）'!AR119,【参考】数式用!$AT$5:$AV$22,3,FALSE),"")</f>
        <v/>
      </c>
      <c r="R156" s="1391" t="s">
        <v>2207</v>
      </c>
      <c r="S156" s="1399" t="str">
        <f>IFERROR(VLOOKUP(K154,【参考】数式用!$A$5:$AB$27,MATCH(Q156,【参考】数式用!$B$4:$AB$4,0)+1,0),"")</f>
        <v/>
      </c>
      <c r="T156" s="1462" t="s">
        <v>2285</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2188</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54"/>
      <c r="AV156" s="1496" t="str">
        <f t="shared" ref="AV156" si="170">IF(OR(AB154&lt;&gt;7,AD154&lt;&gt;3),"V列に色付け","")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x14ac:dyDescent="0.2">
      <c r="A157" s="1230"/>
      <c r="B157" s="1379"/>
      <c r="C157" s="1380"/>
      <c r="D157" s="1380"/>
      <c r="E157" s="1380"/>
      <c r="F157" s="1381"/>
      <c r="G157" s="1270"/>
      <c r="H157" s="1270"/>
      <c r="I157" s="1270"/>
      <c r="J157" s="1376"/>
      <c r="K157" s="1270"/>
      <c r="L157" s="1455"/>
      <c r="M157" s="1452"/>
      <c r="N157" s="662"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x14ac:dyDescent="0.15">
      <c r="A158" s="1228">
        <v>37</v>
      </c>
      <c r="B158" s="1275"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2275</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2188</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x14ac:dyDescent="0.15">
      <c r="A159" s="1229"/>
      <c r="B159" s="1275"/>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x14ac:dyDescent="0.15">
      <c r="A160" s="1243"/>
      <c r="B160" s="1275"/>
      <c r="C160" s="1264"/>
      <c r="D160" s="1264"/>
      <c r="E160" s="1264"/>
      <c r="F160" s="1265"/>
      <c r="G160" s="1269"/>
      <c r="H160" s="1269"/>
      <c r="I160" s="1269"/>
      <c r="J160" s="1375"/>
      <c r="K160" s="1269"/>
      <c r="L160" s="1454"/>
      <c r="M160" s="1456"/>
      <c r="N160" s="1374"/>
      <c r="O160" s="1371"/>
      <c r="P160" s="1393" t="s">
        <v>2196</v>
      </c>
      <c r="Q160" s="1507" t="str">
        <f>IFERROR(VLOOKUP('別紙様式2-2（４・５月分）'!AR122,【参考】数式用!$AT$5:$AV$22,3,FALSE),"")</f>
        <v/>
      </c>
      <c r="R160" s="1391" t="s">
        <v>2207</v>
      </c>
      <c r="S160" s="1397" t="str">
        <f>IFERROR(VLOOKUP(K158,【参考】数式用!$A$5:$AB$27,MATCH(Q160,【参考】数式用!$B$4:$AB$4,0)+1,0),"")</f>
        <v/>
      </c>
      <c r="T160" s="1462" t="s">
        <v>2285</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2188</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54"/>
      <c r="AV160" s="1496" t="str">
        <f t="shared" ref="AV160" si="175">IF(OR(AB158&lt;&gt;7,AD158&lt;&gt;3),"V列に色付け","")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x14ac:dyDescent="0.2">
      <c r="A161" s="1230"/>
      <c r="B161" s="1379"/>
      <c r="C161" s="1380"/>
      <c r="D161" s="1380"/>
      <c r="E161" s="1380"/>
      <c r="F161" s="1381"/>
      <c r="G161" s="1270"/>
      <c r="H161" s="1270"/>
      <c r="I161" s="1270"/>
      <c r="J161" s="1376"/>
      <c r="K161" s="1270"/>
      <c r="L161" s="1455"/>
      <c r="M161" s="1457"/>
      <c r="N161" s="662"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x14ac:dyDescent="0.15">
      <c r="A162" s="1244">
        <v>38</v>
      </c>
      <c r="B162" s="1274"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2275</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2188</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x14ac:dyDescent="0.15">
      <c r="A163" s="1229"/>
      <c r="B163" s="1275"/>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x14ac:dyDescent="0.15">
      <c r="A164" s="1243"/>
      <c r="B164" s="1275"/>
      <c r="C164" s="1264"/>
      <c r="D164" s="1264"/>
      <c r="E164" s="1264"/>
      <c r="F164" s="1265"/>
      <c r="G164" s="1269"/>
      <c r="H164" s="1269"/>
      <c r="I164" s="1269"/>
      <c r="J164" s="1375"/>
      <c r="K164" s="1269"/>
      <c r="L164" s="1454"/>
      <c r="M164" s="1451"/>
      <c r="N164" s="1374"/>
      <c r="O164" s="1371"/>
      <c r="P164" s="1393" t="s">
        <v>2196</v>
      </c>
      <c r="Q164" s="1507" t="str">
        <f>IFERROR(VLOOKUP('別紙様式2-2（４・５月分）'!AR125,【参考】数式用!$AT$5:$AV$22,3,FALSE),"")</f>
        <v/>
      </c>
      <c r="R164" s="1391" t="s">
        <v>2207</v>
      </c>
      <c r="S164" s="1399" t="str">
        <f>IFERROR(VLOOKUP(K162,【参考】数式用!$A$5:$AB$27,MATCH(Q164,【参考】数式用!$B$4:$AB$4,0)+1,0),"")</f>
        <v/>
      </c>
      <c r="T164" s="1462" t="s">
        <v>2285</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2188</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54"/>
      <c r="AV164" s="1496" t="str">
        <f t="shared" ref="AV164" si="180">IF(OR(AB162&lt;&gt;7,AD162&lt;&gt;3),"V列に色付け","")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x14ac:dyDescent="0.2">
      <c r="A165" s="1230"/>
      <c r="B165" s="1379"/>
      <c r="C165" s="1380"/>
      <c r="D165" s="1380"/>
      <c r="E165" s="1380"/>
      <c r="F165" s="1381"/>
      <c r="G165" s="1270"/>
      <c r="H165" s="1270"/>
      <c r="I165" s="1270"/>
      <c r="J165" s="1376"/>
      <c r="K165" s="1270"/>
      <c r="L165" s="1455"/>
      <c r="M165" s="1452"/>
      <c r="N165" s="662"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x14ac:dyDescent="0.15">
      <c r="A166" s="1228">
        <v>39</v>
      </c>
      <c r="B166" s="1275"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2275</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2188</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x14ac:dyDescent="0.15">
      <c r="A167" s="1229"/>
      <c r="B167" s="1275"/>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x14ac:dyDescent="0.15">
      <c r="A168" s="1243"/>
      <c r="B168" s="1275"/>
      <c r="C168" s="1264"/>
      <c r="D168" s="1264"/>
      <c r="E168" s="1264"/>
      <c r="F168" s="1265"/>
      <c r="G168" s="1269"/>
      <c r="H168" s="1269"/>
      <c r="I168" s="1269"/>
      <c r="J168" s="1375"/>
      <c r="K168" s="1269"/>
      <c r="L168" s="1454"/>
      <c r="M168" s="1456"/>
      <c r="N168" s="1374"/>
      <c r="O168" s="1371"/>
      <c r="P168" s="1393" t="s">
        <v>2196</v>
      </c>
      <c r="Q168" s="1507" t="str">
        <f>IFERROR(VLOOKUP('別紙様式2-2（４・５月分）'!AR128,【参考】数式用!$AT$5:$AV$22,3,FALSE),"")</f>
        <v/>
      </c>
      <c r="R168" s="1391" t="s">
        <v>2207</v>
      </c>
      <c r="S168" s="1397" t="str">
        <f>IFERROR(VLOOKUP(K166,【参考】数式用!$A$5:$AB$27,MATCH(Q168,【参考】数式用!$B$4:$AB$4,0)+1,0),"")</f>
        <v/>
      </c>
      <c r="T168" s="1462" t="s">
        <v>2285</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2188</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54"/>
      <c r="AV168" s="1496" t="str">
        <f t="shared" ref="AV168" si="185">IF(OR(AB166&lt;&gt;7,AD166&lt;&gt;3),"V列に色付け","")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x14ac:dyDescent="0.2">
      <c r="A169" s="1230"/>
      <c r="B169" s="1379"/>
      <c r="C169" s="1380"/>
      <c r="D169" s="1380"/>
      <c r="E169" s="1380"/>
      <c r="F169" s="1381"/>
      <c r="G169" s="1270"/>
      <c r="H169" s="1270"/>
      <c r="I169" s="1270"/>
      <c r="J169" s="1376"/>
      <c r="K169" s="1270"/>
      <c r="L169" s="1455"/>
      <c r="M169" s="1457"/>
      <c r="N169" s="662"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x14ac:dyDescent="0.15">
      <c r="A170" s="1244">
        <v>40</v>
      </c>
      <c r="B170" s="1275"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2275</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2188</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x14ac:dyDescent="0.15">
      <c r="A171" s="1229"/>
      <c r="B171" s="1275"/>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x14ac:dyDescent="0.15">
      <c r="A172" s="1243"/>
      <c r="B172" s="1275"/>
      <c r="C172" s="1264"/>
      <c r="D172" s="1264"/>
      <c r="E172" s="1264"/>
      <c r="F172" s="1265"/>
      <c r="G172" s="1269"/>
      <c r="H172" s="1269"/>
      <c r="I172" s="1269"/>
      <c r="J172" s="1375"/>
      <c r="K172" s="1269"/>
      <c r="L172" s="1454"/>
      <c r="M172" s="1456"/>
      <c r="N172" s="1374"/>
      <c r="O172" s="1371"/>
      <c r="P172" s="1393" t="s">
        <v>2196</v>
      </c>
      <c r="Q172" s="1507" t="str">
        <f>IFERROR(VLOOKUP('別紙様式2-2（４・５月分）'!AR131,【参考】数式用!$AT$5:$AV$22,3,FALSE),"")</f>
        <v/>
      </c>
      <c r="R172" s="1391" t="s">
        <v>2207</v>
      </c>
      <c r="S172" s="1397" t="str">
        <f>IFERROR(VLOOKUP(K170,【参考】数式用!$A$5:$AB$27,MATCH(Q172,【参考】数式用!$B$4:$AB$4,0)+1,0),"")</f>
        <v/>
      </c>
      <c r="T172" s="1462" t="s">
        <v>2285</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2188</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54"/>
      <c r="AV172" s="1496" t="str">
        <f t="shared" ref="AV172" si="190">IF(OR(AB170&lt;&gt;7,AD170&lt;&gt;3),"V列に色付け","")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x14ac:dyDescent="0.2">
      <c r="A173" s="1230"/>
      <c r="B173" s="1379"/>
      <c r="C173" s="1380"/>
      <c r="D173" s="1380"/>
      <c r="E173" s="1380"/>
      <c r="F173" s="1381"/>
      <c r="G173" s="1270"/>
      <c r="H173" s="1270"/>
      <c r="I173" s="1270"/>
      <c r="J173" s="1376"/>
      <c r="K173" s="1270"/>
      <c r="L173" s="1455"/>
      <c r="M173" s="1457"/>
      <c r="N173" s="662"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x14ac:dyDescent="0.15">
      <c r="A174" s="1228">
        <v>41</v>
      </c>
      <c r="B174" s="1274"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2275</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2188</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x14ac:dyDescent="0.15">
      <c r="A175" s="1229"/>
      <c r="B175" s="1275"/>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x14ac:dyDescent="0.15">
      <c r="A176" s="1243"/>
      <c r="B176" s="1275"/>
      <c r="C176" s="1264"/>
      <c r="D176" s="1264"/>
      <c r="E176" s="1264"/>
      <c r="F176" s="1265"/>
      <c r="G176" s="1269"/>
      <c r="H176" s="1269"/>
      <c r="I176" s="1269"/>
      <c r="J176" s="1375"/>
      <c r="K176" s="1269"/>
      <c r="L176" s="1454"/>
      <c r="M176" s="1451"/>
      <c r="N176" s="1374"/>
      <c r="O176" s="1371"/>
      <c r="P176" s="1393" t="s">
        <v>2196</v>
      </c>
      <c r="Q176" s="1507" t="str">
        <f>IFERROR(VLOOKUP('別紙様式2-2（４・５月分）'!AR134,【参考】数式用!$AT$5:$AV$22,3,FALSE),"")</f>
        <v/>
      </c>
      <c r="R176" s="1391" t="s">
        <v>2207</v>
      </c>
      <c r="S176" s="1399" t="str">
        <f>IFERROR(VLOOKUP(K174,【参考】数式用!$A$5:$AB$27,MATCH(Q176,【参考】数式用!$B$4:$AB$4,0)+1,0),"")</f>
        <v/>
      </c>
      <c r="T176" s="1462" t="s">
        <v>2285</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2188</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54"/>
      <c r="AV176" s="1496" t="str">
        <f t="shared" ref="AV176" si="195">IF(OR(AB174&lt;&gt;7,AD174&lt;&gt;3),"V列に色付け","")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x14ac:dyDescent="0.2">
      <c r="A177" s="1230"/>
      <c r="B177" s="1379"/>
      <c r="C177" s="1380"/>
      <c r="D177" s="1380"/>
      <c r="E177" s="1380"/>
      <c r="F177" s="1381"/>
      <c r="G177" s="1270"/>
      <c r="H177" s="1270"/>
      <c r="I177" s="1270"/>
      <c r="J177" s="1376"/>
      <c r="K177" s="1270"/>
      <c r="L177" s="1455"/>
      <c r="M177" s="1452"/>
      <c r="N177" s="662"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x14ac:dyDescent="0.15">
      <c r="A178" s="1244">
        <v>42</v>
      </c>
      <c r="B178" s="1275"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2275</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2188</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x14ac:dyDescent="0.15">
      <c r="A179" s="1229"/>
      <c r="B179" s="1275"/>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x14ac:dyDescent="0.15">
      <c r="A180" s="1243"/>
      <c r="B180" s="1275"/>
      <c r="C180" s="1264"/>
      <c r="D180" s="1264"/>
      <c r="E180" s="1264"/>
      <c r="F180" s="1265"/>
      <c r="G180" s="1269"/>
      <c r="H180" s="1269"/>
      <c r="I180" s="1269"/>
      <c r="J180" s="1375"/>
      <c r="K180" s="1269"/>
      <c r="L180" s="1454"/>
      <c r="M180" s="1456"/>
      <c r="N180" s="1374"/>
      <c r="O180" s="1371"/>
      <c r="P180" s="1393" t="s">
        <v>2196</v>
      </c>
      <c r="Q180" s="1507" t="str">
        <f>IFERROR(VLOOKUP('別紙様式2-2（４・５月分）'!AR137,【参考】数式用!$AT$5:$AV$22,3,FALSE),"")</f>
        <v/>
      </c>
      <c r="R180" s="1391" t="s">
        <v>2207</v>
      </c>
      <c r="S180" s="1397" t="str">
        <f>IFERROR(VLOOKUP(K178,【参考】数式用!$A$5:$AB$27,MATCH(Q180,【参考】数式用!$B$4:$AB$4,0)+1,0),"")</f>
        <v/>
      </c>
      <c r="T180" s="1462" t="s">
        <v>2285</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2188</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54"/>
      <c r="AV180" s="1496" t="str">
        <f t="shared" ref="AV180" si="200">IF(OR(AB178&lt;&gt;7,AD178&lt;&gt;3),"V列に色付け","")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x14ac:dyDescent="0.2">
      <c r="A181" s="1230"/>
      <c r="B181" s="1379"/>
      <c r="C181" s="1380"/>
      <c r="D181" s="1380"/>
      <c r="E181" s="1380"/>
      <c r="F181" s="1381"/>
      <c r="G181" s="1270"/>
      <c r="H181" s="1270"/>
      <c r="I181" s="1270"/>
      <c r="J181" s="1376"/>
      <c r="K181" s="1270"/>
      <c r="L181" s="1455"/>
      <c r="M181" s="1457"/>
      <c r="N181" s="662"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x14ac:dyDescent="0.15">
      <c r="A182" s="1228">
        <v>43</v>
      </c>
      <c r="B182" s="1274"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2275</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2188</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x14ac:dyDescent="0.15">
      <c r="A183" s="1229"/>
      <c r="B183" s="1275"/>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x14ac:dyDescent="0.15">
      <c r="A184" s="1243"/>
      <c r="B184" s="1275"/>
      <c r="C184" s="1264"/>
      <c r="D184" s="1264"/>
      <c r="E184" s="1264"/>
      <c r="F184" s="1265"/>
      <c r="G184" s="1269"/>
      <c r="H184" s="1269"/>
      <c r="I184" s="1269"/>
      <c r="J184" s="1375"/>
      <c r="K184" s="1269"/>
      <c r="L184" s="1454"/>
      <c r="M184" s="1451"/>
      <c r="N184" s="1374"/>
      <c r="O184" s="1371"/>
      <c r="P184" s="1393" t="s">
        <v>2196</v>
      </c>
      <c r="Q184" s="1507" t="str">
        <f>IFERROR(VLOOKUP('別紙様式2-2（４・５月分）'!AR140,【参考】数式用!$AT$5:$AV$22,3,FALSE),"")</f>
        <v/>
      </c>
      <c r="R184" s="1391" t="s">
        <v>2207</v>
      </c>
      <c r="S184" s="1399" t="str">
        <f>IFERROR(VLOOKUP(K182,【参考】数式用!$A$5:$AB$27,MATCH(Q184,【参考】数式用!$B$4:$AB$4,0)+1,0),"")</f>
        <v/>
      </c>
      <c r="T184" s="1462" t="s">
        <v>2285</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2188</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54"/>
      <c r="AV184" s="1496" t="str">
        <f t="shared" ref="AV184" si="205">IF(OR(AB182&lt;&gt;7,AD182&lt;&gt;3),"V列に色付け","")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x14ac:dyDescent="0.2">
      <c r="A185" s="1230"/>
      <c r="B185" s="1379"/>
      <c r="C185" s="1380"/>
      <c r="D185" s="1380"/>
      <c r="E185" s="1380"/>
      <c r="F185" s="1381"/>
      <c r="G185" s="1270"/>
      <c r="H185" s="1270"/>
      <c r="I185" s="1270"/>
      <c r="J185" s="1376"/>
      <c r="K185" s="1270"/>
      <c r="L185" s="1455"/>
      <c r="M185" s="1452"/>
      <c r="N185" s="662"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x14ac:dyDescent="0.15">
      <c r="A186" s="1244">
        <v>44</v>
      </c>
      <c r="B186" s="1275"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2275</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2188</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x14ac:dyDescent="0.15">
      <c r="A187" s="1229"/>
      <c r="B187" s="1275"/>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x14ac:dyDescent="0.15">
      <c r="A188" s="1243"/>
      <c r="B188" s="1275"/>
      <c r="C188" s="1264"/>
      <c r="D188" s="1264"/>
      <c r="E188" s="1264"/>
      <c r="F188" s="1265"/>
      <c r="G188" s="1269"/>
      <c r="H188" s="1269"/>
      <c r="I188" s="1269"/>
      <c r="J188" s="1375"/>
      <c r="K188" s="1269"/>
      <c r="L188" s="1454"/>
      <c r="M188" s="1456"/>
      <c r="N188" s="1374"/>
      <c r="O188" s="1371"/>
      <c r="P188" s="1393" t="s">
        <v>2196</v>
      </c>
      <c r="Q188" s="1507" t="str">
        <f>IFERROR(VLOOKUP('別紙様式2-2（４・５月分）'!AR143,【参考】数式用!$AT$5:$AV$22,3,FALSE),"")</f>
        <v/>
      </c>
      <c r="R188" s="1391" t="s">
        <v>2207</v>
      </c>
      <c r="S188" s="1397" t="str">
        <f>IFERROR(VLOOKUP(K186,【参考】数式用!$A$5:$AB$27,MATCH(Q188,【参考】数式用!$B$4:$AB$4,0)+1,0),"")</f>
        <v/>
      </c>
      <c r="T188" s="1462" t="s">
        <v>2285</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2188</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54"/>
      <c r="AV188" s="1496" t="str">
        <f t="shared" ref="AV188" si="210">IF(OR(AB186&lt;&gt;7,AD186&lt;&gt;3),"V列に色付け","")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x14ac:dyDescent="0.2">
      <c r="A189" s="1230"/>
      <c r="B189" s="1379"/>
      <c r="C189" s="1380"/>
      <c r="D189" s="1380"/>
      <c r="E189" s="1380"/>
      <c r="F189" s="1381"/>
      <c r="G189" s="1270"/>
      <c r="H189" s="1270"/>
      <c r="I189" s="1270"/>
      <c r="J189" s="1376"/>
      <c r="K189" s="1270"/>
      <c r="L189" s="1455"/>
      <c r="M189" s="1457"/>
      <c r="N189" s="662"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x14ac:dyDescent="0.15">
      <c r="A190" s="1228">
        <v>45</v>
      </c>
      <c r="B190" s="1274"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2275</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2188</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x14ac:dyDescent="0.15">
      <c r="A191" s="1229"/>
      <c r="B191" s="1275"/>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x14ac:dyDescent="0.15">
      <c r="A192" s="1243"/>
      <c r="B192" s="1275"/>
      <c r="C192" s="1264"/>
      <c r="D192" s="1264"/>
      <c r="E192" s="1264"/>
      <c r="F192" s="1265"/>
      <c r="G192" s="1269"/>
      <c r="H192" s="1269"/>
      <c r="I192" s="1269"/>
      <c r="J192" s="1375"/>
      <c r="K192" s="1269"/>
      <c r="L192" s="1454"/>
      <c r="M192" s="1451"/>
      <c r="N192" s="1374"/>
      <c r="O192" s="1371"/>
      <c r="P192" s="1393" t="s">
        <v>2196</v>
      </c>
      <c r="Q192" s="1507" t="str">
        <f>IFERROR(VLOOKUP('別紙様式2-2（４・５月分）'!AR146,【参考】数式用!$AT$5:$AV$22,3,FALSE),"")</f>
        <v/>
      </c>
      <c r="R192" s="1391" t="s">
        <v>2207</v>
      </c>
      <c r="S192" s="1399" t="str">
        <f>IFERROR(VLOOKUP(K190,【参考】数式用!$A$5:$AB$27,MATCH(Q192,【参考】数式用!$B$4:$AB$4,0)+1,0),"")</f>
        <v/>
      </c>
      <c r="T192" s="1462" t="s">
        <v>2285</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2188</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54"/>
      <c r="AV192" s="1496" t="str">
        <f t="shared" ref="AV192" si="215">IF(OR(AB190&lt;&gt;7,AD190&lt;&gt;3),"V列に色付け","")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x14ac:dyDescent="0.2">
      <c r="A193" s="1230"/>
      <c r="B193" s="1379"/>
      <c r="C193" s="1380"/>
      <c r="D193" s="1380"/>
      <c r="E193" s="1380"/>
      <c r="F193" s="1381"/>
      <c r="G193" s="1270"/>
      <c r="H193" s="1270"/>
      <c r="I193" s="1270"/>
      <c r="J193" s="1376"/>
      <c r="K193" s="1270"/>
      <c r="L193" s="1455"/>
      <c r="M193" s="1452"/>
      <c r="N193" s="662"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x14ac:dyDescent="0.15">
      <c r="A194" s="1244">
        <v>46</v>
      </c>
      <c r="B194" s="1275"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2275</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2188</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x14ac:dyDescent="0.15">
      <c r="A195" s="1229"/>
      <c r="B195" s="1275"/>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x14ac:dyDescent="0.15">
      <c r="A196" s="1243"/>
      <c r="B196" s="1275"/>
      <c r="C196" s="1264"/>
      <c r="D196" s="1264"/>
      <c r="E196" s="1264"/>
      <c r="F196" s="1265"/>
      <c r="G196" s="1269"/>
      <c r="H196" s="1269"/>
      <c r="I196" s="1269"/>
      <c r="J196" s="1375"/>
      <c r="K196" s="1269"/>
      <c r="L196" s="1454"/>
      <c r="M196" s="1456"/>
      <c r="N196" s="1374"/>
      <c r="O196" s="1371"/>
      <c r="P196" s="1393" t="s">
        <v>2196</v>
      </c>
      <c r="Q196" s="1507" t="str">
        <f>IFERROR(VLOOKUP('別紙様式2-2（４・５月分）'!AR149,【参考】数式用!$AT$5:$AV$22,3,FALSE),"")</f>
        <v/>
      </c>
      <c r="R196" s="1391" t="s">
        <v>2207</v>
      </c>
      <c r="S196" s="1397" t="str">
        <f>IFERROR(VLOOKUP(K194,【参考】数式用!$A$5:$AB$27,MATCH(Q196,【参考】数式用!$B$4:$AB$4,0)+1,0),"")</f>
        <v/>
      </c>
      <c r="T196" s="1462" t="s">
        <v>2285</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2188</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54"/>
      <c r="AV196" s="1496" t="str">
        <f t="shared" ref="AV196" si="220">IF(OR(AB194&lt;&gt;7,AD194&lt;&gt;3),"V列に色付け","")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x14ac:dyDescent="0.2">
      <c r="A197" s="1230"/>
      <c r="B197" s="1379"/>
      <c r="C197" s="1380"/>
      <c r="D197" s="1380"/>
      <c r="E197" s="1380"/>
      <c r="F197" s="1381"/>
      <c r="G197" s="1270"/>
      <c r="H197" s="1270"/>
      <c r="I197" s="1270"/>
      <c r="J197" s="1376"/>
      <c r="K197" s="1270"/>
      <c r="L197" s="1455"/>
      <c r="M197" s="1457"/>
      <c r="N197" s="662"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x14ac:dyDescent="0.15">
      <c r="A198" s="1228">
        <v>47</v>
      </c>
      <c r="B198" s="1274"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2275</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2188</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x14ac:dyDescent="0.15">
      <c r="A199" s="1229"/>
      <c r="B199" s="1275"/>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x14ac:dyDescent="0.15">
      <c r="A200" s="1243"/>
      <c r="B200" s="1275"/>
      <c r="C200" s="1264"/>
      <c r="D200" s="1264"/>
      <c r="E200" s="1264"/>
      <c r="F200" s="1265"/>
      <c r="G200" s="1269"/>
      <c r="H200" s="1269"/>
      <c r="I200" s="1269"/>
      <c r="J200" s="1375"/>
      <c r="K200" s="1269"/>
      <c r="L200" s="1454"/>
      <c r="M200" s="1451"/>
      <c r="N200" s="1374"/>
      <c r="O200" s="1371"/>
      <c r="P200" s="1393" t="s">
        <v>2196</v>
      </c>
      <c r="Q200" s="1507" t="str">
        <f>IFERROR(VLOOKUP('別紙様式2-2（４・５月分）'!AR152,【参考】数式用!$AT$5:$AV$22,3,FALSE),"")</f>
        <v/>
      </c>
      <c r="R200" s="1391" t="s">
        <v>2207</v>
      </c>
      <c r="S200" s="1399" t="str">
        <f>IFERROR(VLOOKUP(K198,【参考】数式用!$A$5:$AB$27,MATCH(Q200,【参考】数式用!$B$4:$AB$4,0)+1,0),"")</f>
        <v/>
      </c>
      <c r="T200" s="1462" t="s">
        <v>2285</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2188</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54"/>
      <c r="AV200" s="1496" t="str">
        <f t="shared" ref="AV200" si="225">IF(OR(AB198&lt;&gt;7,AD198&lt;&gt;3),"V列に色付け","")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x14ac:dyDescent="0.2">
      <c r="A201" s="1230"/>
      <c r="B201" s="1379"/>
      <c r="C201" s="1380"/>
      <c r="D201" s="1380"/>
      <c r="E201" s="1380"/>
      <c r="F201" s="1381"/>
      <c r="G201" s="1270"/>
      <c r="H201" s="1270"/>
      <c r="I201" s="1270"/>
      <c r="J201" s="1376"/>
      <c r="K201" s="1270"/>
      <c r="L201" s="1455"/>
      <c r="M201" s="1452"/>
      <c r="N201" s="662"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x14ac:dyDescent="0.15">
      <c r="A202" s="1244">
        <v>48</v>
      </c>
      <c r="B202" s="1275"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2275</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2188</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x14ac:dyDescent="0.15">
      <c r="A203" s="1229"/>
      <c r="B203" s="1275"/>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x14ac:dyDescent="0.15">
      <c r="A204" s="1243"/>
      <c r="B204" s="1275"/>
      <c r="C204" s="1264"/>
      <c r="D204" s="1264"/>
      <c r="E204" s="1264"/>
      <c r="F204" s="1265"/>
      <c r="G204" s="1269"/>
      <c r="H204" s="1269"/>
      <c r="I204" s="1269"/>
      <c r="J204" s="1375"/>
      <c r="K204" s="1269"/>
      <c r="L204" s="1454"/>
      <c r="M204" s="1456"/>
      <c r="N204" s="1374"/>
      <c r="O204" s="1371"/>
      <c r="P204" s="1393" t="s">
        <v>2196</v>
      </c>
      <c r="Q204" s="1507" t="str">
        <f>IFERROR(VLOOKUP('別紙様式2-2（４・５月分）'!AR155,【参考】数式用!$AT$5:$AV$22,3,FALSE),"")</f>
        <v/>
      </c>
      <c r="R204" s="1391" t="s">
        <v>2207</v>
      </c>
      <c r="S204" s="1397" t="str">
        <f>IFERROR(VLOOKUP(K202,【参考】数式用!$A$5:$AB$27,MATCH(Q204,【参考】数式用!$B$4:$AB$4,0)+1,0),"")</f>
        <v/>
      </c>
      <c r="T204" s="1462" t="s">
        <v>2285</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2188</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54"/>
      <c r="AV204" s="1496" t="str">
        <f t="shared" ref="AV204" si="230">IF(OR(AB202&lt;&gt;7,AD202&lt;&gt;3),"V列に色付け","")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x14ac:dyDescent="0.2">
      <c r="A205" s="1230"/>
      <c r="B205" s="1379"/>
      <c r="C205" s="1380"/>
      <c r="D205" s="1380"/>
      <c r="E205" s="1380"/>
      <c r="F205" s="1381"/>
      <c r="G205" s="1270"/>
      <c r="H205" s="1270"/>
      <c r="I205" s="1270"/>
      <c r="J205" s="1376"/>
      <c r="K205" s="1270"/>
      <c r="L205" s="1455"/>
      <c r="M205" s="1457"/>
      <c r="N205" s="662"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x14ac:dyDescent="0.15">
      <c r="A206" s="1228">
        <v>49</v>
      </c>
      <c r="B206" s="1274"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2275</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2188</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x14ac:dyDescent="0.15">
      <c r="A207" s="1229"/>
      <c r="B207" s="1275"/>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x14ac:dyDescent="0.15">
      <c r="A208" s="1243"/>
      <c r="B208" s="1275"/>
      <c r="C208" s="1264"/>
      <c r="D208" s="1264"/>
      <c r="E208" s="1264"/>
      <c r="F208" s="1265"/>
      <c r="G208" s="1269"/>
      <c r="H208" s="1269"/>
      <c r="I208" s="1269"/>
      <c r="J208" s="1375"/>
      <c r="K208" s="1269"/>
      <c r="L208" s="1454"/>
      <c r="M208" s="1451"/>
      <c r="N208" s="1374"/>
      <c r="O208" s="1371"/>
      <c r="P208" s="1393" t="s">
        <v>2196</v>
      </c>
      <c r="Q208" s="1507" t="str">
        <f>IFERROR(VLOOKUP('別紙様式2-2（４・５月分）'!AR158,【参考】数式用!$AT$5:$AV$22,3,FALSE),"")</f>
        <v/>
      </c>
      <c r="R208" s="1391" t="s">
        <v>2207</v>
      </c>
      <c r="S208" s="1399" t="str">
        <f>IFERROR(VLOOKUP(K206,【参考】数式用!$A$5:$AB$27,MATCH(Q208,【参考】数式用!$B$4:$AB$4,0)+1,0),"")</f>
        <v/>
      </c>
      <c r="T208" s="1462" t="s">
        <v>2285</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2188</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54"/>
      <c r="AV208" s="1496" t="str">
        <f t="shared" ref="AV208" si="235">IF(OR(AB206&lt;&gt;7,AD206&lt;&gt;3),"V列に色付け","")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x14ac:dyDescent="0.2">
      <c r="A209" s="1230"/>
      <c r="B209" s="1379"/>
      <c r="C209" s="1380"/>
      <c r="D209" s="1380"/>
      <c r="E209" s="1380"/>
      <c r="F209" s="1381"/>
      <c r="G209" s="1270"/>
      <c r="H209" s="1270"/>
      <c r="I209" s="1270"/>
      <c r="J209" s="1376"/>
      <c r="K209" s="1270"/>
      <c r="L209" s="1455"/>
      <c r="M209" s="1452"/>
      <c r="N209" s="662"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x14ac:dyDescent="0.15">
      <c r="A210" s="1244">
        <v>50</v>
      </c>
      <c r="B210" s="1275"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2275</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2188</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x14ac:dyDescent="0.15">
      <c r="A211" s="1229"/>
      <c r="B211" s="1275"/>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x14ac:dyDescent="0.15">
      <c r="A212" s="1243"/>
      <c r="B212" s="1275"/>
      <c r="C212" s="1264"/>
      <c r="D212" s="1264"/>
      <c r="E212" s="1264"/>
      <c r="F212" s="1265"/>
      <c r="G212" s="1269"/>
      <c r="H212" s="1269"/>
      <c r="I212" s="1269"/>
      <c r="J212" s="1375"/>
      <c r="K212" s="1269"/>
      <c r="L212" s="1454"/>
      <c r="M212" s="1456"/>
      <c r="N212" s="1374"/>
      <c r="O212" s="1371"/>
      <c r="P212" s="1393" t="s">
        <v>2196</v>
      </c>
      <c r="Q212" s="1507" t="str">
        <f>IFERROR(VLOOKUP('別紙様式2-2（４・５月分）'!AR161,【参考】数式用!$AT$5:$AV$22,3,FALSE),"")</f>
        <v/>
      </c>
      <c r="R212" s="1391" t="s">
        <v>2207</v>
      </c>
      <c r="S212" s="1397" t="str">
        <f>IFERROR(VLOOKUP(K210,【参考】数式用!$A$5:$AB$27,MATCH(Q212,【参考】数式用!$B$4:$AB$4,0)+1,0),"")</f>
        <v/>
      </c>
      <c r="T212" s="1462" t="s">
        <v>2285</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2188</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54"/>
      <c r="AV212" s="1496" t="str">
        <f t="shared" ref="AV212" si="240">IF(OR(AB210&lt;&gt;7,AD210&lt;&gt;3),"V列に色付け","")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x14ac:dyDescent="0.2">
      <c r="A213" s="1230"/>
      <c r="B213" s="1379"/>
      <c r="C213" s="1380"/>
      <c r="D213" s="1380"/>
      <c r="E213" s="1380"/>
      <c r="F213" s="1381"/>
      <c r="G213" s="1270"/>
      <c r="H213" s="1270"/>
      <c r="I213" s="1270"/>
      <c r="J213" s="1376"/>
      <c r="K213" s="1270"/>
      <c r="L213" s="1455"/>
      <c r="M213" s="1457"/>
      <c r="N213" s="662"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x14ac:dyDescent="0.15">
      <c r="A214" s="1228">
        <v>51</v>
      </c>
      <c r="B214" s="1274"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2275</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2188</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x14ac:dyDescent="0.15">
      <c r="A215" s="1229"/>
      <c r="B215" s="1275"/>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x14ac:dyDescent="0.15">
      <c r="A216" s="1243"/>
      <c r="B216" s="1275"/>
      <c r="C216" s="1264"/>
      <c r="D216" s="1264"/>
      <c r="E216" s="1264"/>
      <c r="F216" s="1265"/>
      <c r="G216" s="1269"/>
      <c r="H216" s="1269"/>
      <c r="I216" s="1269"/>
      <c r="J216" s="1375"/>
      <c r="K216" s="1269"/>
      <c r="L216" s="1454"/>
      <c r="M216" s="1451"/>
      <c r="N216" s="1374"/>
      <c r="O216" s="1371"/>
      <c r="P216" s="1393" t="s">
        <v>2196</v>
      </c>
      <c r="Q216" s="1507" t="str">
        <f>IFERROR(VLOOKUP('別紙様式2-2（４・５月分）'!AR164,【参考】数式用!$AT$5:$AV$22,3,FALSE),"")</f>
        <v/>
      </c>
      <c r="R216" s="1391" t="s">
        <v>2207</v>
      </c>
      <c r="S216" s="1399" t="str">
        <f>IFERROR(VLOOKUP(K214,【参考】数式用!$A$5:$AB$27,MATCH(Q216,【参考】数式用!$B$4:$AB$4,0)+1,0),"")</f>
        <v/>
      </c>
      <c r="T216" s="1462" t="s">
        <v>2285</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2188</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54"/>
      <c r="AV216" s="1496" t="str">
        <f t="shared" ref="AV216" si="245">IF(OR(AB214&lt;&gt;7,AD214&lt;&gt;3),"V列に色付け","")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x14ac:dyDescent="0.2">
      <c r="A217" s="1230"/>
      <c r="B217" s="1379"/>
      <c r="C217" s="1380"/>
      <c r="D217" s="1380"/>
      <c r="E217" s="1380"/>
      <c r="F217" s="1381"/>
      <c r="G217" s="1270"/>
      <c r="H217" s="1270"/>
      <c r="I217" s="1270"/>
      <c r="J217" s="1376"/>
      <c r="K217" s="1270"/>
      <c r="L217" s="1455"/>
      <c r="M217" s="1452"/>
      <c r="N217" s="662"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x14ac:dyDescent="0.15">
      <c r="A218" s="1244">
        <v>52</v>
      </c>
      <c r="B218" s="1275"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2275</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2188</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x14ac:dyDescent="0.15">
      <c r="A219" s="1229"/>
      <c r="B219" s="1275"/>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x14ac:dyDescent="0.15">
      <c r="A220" s="1243"/>
      <c r="B220" s="1275"/>
      <c r="C220" s="1264"/>
      <c r="D220" s="1264"/>
      <c r="E220" s="1264"/>
      <c r="F220" s="1265"/>
      <c r="G220" s="1269"/>
      <c r="H220" s="1269"/>
      <c r="I220" s="1269"/>
      <c r="J220" s="1375"/>
      <c r="K220" s="1269"/>
      <c r="L220" s="1454"/>
      <c r="M220" s="1456"/>
      <c r="N220" s="1374"/>
      <c r="O220" s="1371"/>
      <c r="P220" s="1393" t="s">
        <v>2196</v>
      </c>
      <c r="Q220" s="1507" t="str">
        <f>IFERROR(VLOOKUP('別紙様式2-2（４・５月分）'!AR167,【参考】数式用!$AT$5:$AV$22,3,FALSE),"")</f>
        <v/>
      </c>
      <c r="R220" s="1391" t="s">
        <v>2207</v>
      </c>
      <c r="S220" s="1397" t="str">
        <f>IFERROR(VLOOKUP(K218,【参考】数式用!$A$5:$AB$27,MATCH(Q220,【参考】数式用!$B$4:$AB$4,0)+1,0),"")</f>
        <v/>
      </c>
      <c r="T220" s="1462" t="s">
        <v>2285</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2188</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54"/>
      <c r="AV220" s="1496" t="str">
        <f t="shared" ref="AV220" si="250">IF(OR(AB218&lt;&gt;7,AD218&lt;&gt;3),"V列に色付け","")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x14ac:dyDescent="0.2">
      <c r="A221" s="1230"/>
      <c r="B221" s="1379"/>
      <c r="C221" s="1380"/>
      <c r="D221" s="1380"/>
      <c r="E221" s="1380"/>
      <c r="F221" s="1381"/>
      <c r="G221" s="1270"/>
      <c r="H221" s="1270"/>
      <c r="I221" s="1270"/>
      <c r="J221" s="1376"/>
      <c r="K221" s="1270"/>
      <c r="L221" s="1455"/>
      <c r="M221" s="1457"/>
      <c r="N221" s="662"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x14ac:dyDescent="0.15">
      <c r="A222" s="1228">
        <v>53</v>
      </c>
      <c r="B222" s="1274"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2275</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2188</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x14ac:dyDescent="0.15">
      <c r="A223" s="1229"/>
      <c r="B223" s="1275"/>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x14ac:dyDescent="0.15">
      <c r="A224" s="1243"/>
      <c r="B224" s="1275"/>
      <c r="C224" s="1264"/>
      <c r="D224" s="1264"/>
      <c r="E224" s="1264"/>
      <c r="F224" s="1265"/>
      <c r="G224" s="1269"/>
      <c r="H224" s="1269"/>
      <c r="I224" s="1269"/>
      <c r="J224" s="1375"/>
      <c r="K224" s="1269"/>
      <c r="L224" s="1454"/>
      <c r="M224" s="1451"/>
      <c r="N224" s="1374"/>
      <c r="O224" s="1371"/>
      <c r="P224" s="1393" t="s">
        <v>2196</v>
      </c>
      <c r="Q224" s="1507" t="str">
        <f>IFERROR(VLOOKUP('別紙様式2-2（４・５月分）'!AR170,【参考】数式用!$AT$5:$AV$22,3,FALSE),"")</f>
        <v/>
      </c>
      <c r="R224" s="1391" t="s">
        <v>2207</v>
      </c>
      <c r="S224" s="1399" t="str">
        <f>IFERROR(VLOOKUP(K222,【参考】数式用!$A$5:$AB$27,MATCH(Q224,【参考】数式用!$B$4:$AB$4,0)+1,0),"")</f>
        <v/>
      </c>
      <c r="T224" s="1462" t="s">
        <v>2285</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2188</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54"/>
      <c r="AV224" s="1496" t="str">
        <f t="shared" ref="AV224" si="255">IF(OR(AB222&lt;&gt;7,AD222&lt;&gt;3),"V列に色付け","")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x14ac:dyDescent="0.2">
      <c r="A225" s="1230"/>
      <c r="B225" s="1379"/>
      <c r="C225" s="1380"/>
      <c r="D225" s="1380"/>
      <c r="E225" s="1380"/>
      <c r="F225" s="1381"/>
      <c r="G225" s="1270"/>
      <c r="H225" s="1270"/>
      <c r="I225" s="1270"/>
      <c r="J225" s="1376"/>
      <c r="K225" s="1270"/>
      <c r="L225" s="1455"/>
      <c r="M225" s="1452"/>
      <c r="N225" s="662"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x14ac:dyDescent="0.15">
      <c r="A226" s="1244">
        <v>54</v>
      </c>
      <c r="B226" s="1275"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2275</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2188</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x14ac:dyDescent="0.15">
      <c r="A227" s="1229"/>
      <c r="B227" s="1275"/>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x14ac:dyDescent="0.15">
      <c r="A228" s="1243"/>
      <c r="B228" s="1275"/>
      <c r="C228" s="1264"/>
      <c r="D228" s="1264"/>
      <c r="E228" s="1264"/>
      <c r="F228" s="1265"/>
      <c r="G228" s="1269"/>
      <c r="H228" s="1269"/>
      <c r="I228" s="1269"/>
      <c r="J228" s="1375"/>
      <c r="K228" s="1269"/>
      <c r="L228" s="1454"/>
      <c r="M228" s="1456"/>
      <c r="N228" s="1374"/>
      <c r="O228" s="1371"/>
      <c r="P228" s="1393" t="s">
        <v>2196</v>
      </c>
      <c r="Q228" s="1507" t="str">
        <f>IFERROR(VLOOKUP('別紙様式2-2（４・５月分）'!AR173,【参考】数式用!$AT$5:$AV$22,3,FALSE),"")</f>
        <v/>
      </c>
      <c r="R228" s="1391" t="s">
        <v>2207</v>
      </c>
      <c r="S228" s="1397" t="str">
        <f>IFERROR(VLOOKUP(K226,【参考】数式用!$A$5:$AB$27,MATCH(Q228,【参考】数式用!$B$4:$AB$4,0)+1,0),"")</f>
        <v/>
      </c>
      <c r="T228" s="1462" t="s">
        <v>2285</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2188</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54"/>
      <c r="AV228" s="1496" t="str">
        <f t="shared" ref="AV228" si="260">IF(OR(AB226&lt;&gt;7,AD226&lt;&gt;3),"V列に色付け","")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x14ac:dyDescent="0.2">
      <c r="A229" s="1230"/>
      <c r="B229" s="1379"/>
      <c r="C229" s="1380"/>
      <c r="D229" s="1380"/>
      <c r="E229" s="1380"/>
      <c r="F229" s="1381"/>
      <c r="G229" s="1270"/>
      <c r="H229" s="1270"/>
      <c r="I229" s="1270"/>
      <c r="J229" s="1376"/>
      <c r="K229" s="1270"/>
      <c r="L229" s="1455"/>
      <c r="M229" s="1457"/>
      <c r="N229" s="662"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x14ac:dyDescent="0.15">
      <c r="A230" s="1228">
        <v>55</v>
      </c>
      <c r="B230" s="1274"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2275</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2188</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x14ac:dyDescent="0.15">
      <c r="A231" s="1229"/>
      <c r="B231" s="1275"/>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x14ac:dyDescent="0.15">
      <c r="A232" s="1243"/>
      <c r="B232" s="1275"/>
      <c r="C232" s="1264"/>
      <c r="D232" s="1264"/>
      <c r="E232" s="1264"/>
      <c r="F232" s="1265"/>
      <c r="G232" s="1269"/>
      <c r="H232" s="1269"/>
      <c r="I232" s="1269"/>
      <c r="J232" s="1375"/>
      <c r="K232" s="1269"/>
      <c r="L232" s="1454"/>
      <c r="M232" s="1451"/>
      <c r="N232" s="1374"/>
      <c r="O232" s="1371"/>
      <c r="P232" s="1393" t="s">
        <v>2196</v>
      </c>
      <c r="Q232" s="1507" t="str">
        <f>IFERROR(VLOOKUP('別紙様式2-2（４・５月分）'!AR176,【参考】数式用!$AT$5:$AV$22,3,FALSE),"")</f>
        <v/>
      </c>
      <c r="R232" s="1391" t="s">
        <v>2207</v>
      </c>
      <c r="S232" s="1399" t="str">
        <f>IFERROR(VLOOKUP(K230,【参考】数式用!$A$5:$AB$27,MATCH(Q232,【参考】数式用!$B$4:$AB$4,0)+1,0),"")</f>
        <v/>
      </c>
      <c r="T232" s="1462" t="s">
        <v>2285</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2188</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54"/>
      <c r="AV232" s="1496" t="str">
        <f t="shared" ref="AV232" si="265">IF(OR(AB230&lt;&gt;7,AD230&lt;&gt;3),"V列に色付け","")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x14ac:dyDescent="0.2">
      <c r="A233" s="1230"/>
      <c r="B233" s="1379"/>
      <c r="C233" s="1380"/>
      <c r="D233" s="1380"/>
      <c r="E233" s="1380"/>
      <c r="F233" s="1381"/>
      <c r="G233" s="1270"/>
      <c r="H233" s="1270"/>
      <c r="I233" s="1270"/>
      <c r="J233" s="1376"/>
      <c r="K233" s="1270"/>
      <c r="L233" s="1455"/>
      <c r="M233" s="1452"/>
      <c r="N233" s="662"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x14ac:dyDescent="0.15">
      <c r="A234" s="1244">
        <v>56</v>
      </c>
      <c r="B234" s="1275"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2275</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2188</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x14ac:dyDescent="0.15">
      <c r="A235" s="1229"/>
      <c r="B235" s="1275"/>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x14ac:dyDescent="0.15">
      <c r="A236" s="1243"/>
      <c r="B236" s="1275"/>
      <c r="C236" s="1264"/>
      <c r="D236" s="1264"/>
      <c r="E236" s="1264"/>
      <c r="F236" s="1265"/>
      <c r="G236" s="1269"/>
      <c r="H236" s="1269"/>
      <c r="I236" s="1269"/>
      <c r="J236" s="1375"/>
      <c r="K236" s="1269"/>
      <c r="L236" s="1454"/>
      <c r="M236" s="1456"/>
      <c r="N236" s="1374"/>
      <c r="O236" s="1371"/>
      <c r="P236" s="1393" t="s">
        <v>2196</v>
      </c>
      <c r="Q236" s="1507" t="str">
        <f>IFERROR(VLOOKUP('別紙様式2-2（４・５月分）'!AR179,【参考】数式用!$AT$5:$AV$22,3,FALSE),"")</f>
        <v/>
      </c>
      <c r="R236" s="1391" t="s">
        <v>2207</v>
      </c>
      <c r="S236" s="1397" t="str">
        <f>IFERROR(VLOOKUP(K234,【参考】数式用!$A$5:$AB$27,MATCH(Q236,【参考】数式用!$B$4:$AB$4,0)+1,0),"")</f>
        <v/>
      </c>
      <c r="T236" s="1462" t="s">
        <v>2285</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2188</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54"/>
      <c r="AV236" s="1496" t="str">
        <f t="shared" ref="AV236" si="270">IF(OR(AB234&lt;&gt;7,AD234&lt;&gt;3),"V列に色付け","")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x14ac:dyDescent="0.2">
      <c r="A237" s="1230"/>
      <c r="B237" s="1379"/>
      <c r="C237" s="1380"/>
      <c r="D237" s="1380"/>
      <c r="E237" s="1380"/>
      <c r="F237" s="1381"/>
      <c r="G237" s="1270"/>
      <c r="H237" s="1270"/>
      <c r="I237" s="1270"/>
      <c r="J237" s="1376"/>
      <c r="K237" s="1270"/>
      <c r="L237" s="1455"/>
      <c r="M237" s="1457"/>
      <c r="N237" s="662"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x14ac:dyDescent="0.15">
      <c r="A238" s="1228">
        <v>57</v>
      </c>
      <c r="B238" s="1275"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2275</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2188</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x14ac:dyDescent="0.15">
      <c r="A239" s="1229"/>
      <c r="B239" s="1275"/>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x14ac:dyDescent="0.15">
      <c r="A240" s="1243"/>
      <c r="B240" s="1275"/>
      <c r="C240" s="1264"/>
      <c r="D240" s="1264"/>
      <c r="E240" s="1264"/>
      <c r="F240" s="1265"/>
      <c r="G240" s="1269"/>
      <c r="H240" s="1269"/>
      <c r="I240" s="1269"/>
      <c r="J240" s="1375"/>
      <c r="K240" s="1269"/>
      <c r="L240" s="1454"/>
      <c r="M240" s="1456"/>
      <c r="N240" s="1374"/>
      <c r="O240" s="1371"/>
      <c r="P240" s="1393" t="s">
        <v>2196</v>
      </c>
      <c r="Q240" s="1507" t="str">
        <f>IFERROR(VLOOKUP('別紙様式2-2（４・５月分）'!AR182,【参考】数式用!$AT$5:$AV$22,3,FALSE),"")</f>
        <v/>
      </c>
      <c r="R240" s="1391" t="s">
        <v>2207</v>
      </c>
      <c r="S240" s="1397" t="str">
        <f>IFERROR(VLOOKUP(K238,【参考】数式用!$A$5:$AB$27,MATCH(Q240,【参考】数式用!$B$4:$AB$4,0)+1,0),"")</f>
        <v/>
      </c>
      <c r="T240" s="1462" t="s">
        <v>2285</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2188</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54"/>
      <c r="AV240" s="1496" t="str">
        <f t="shared" ref="AV240" si="275">IF(OR(AB238&lt;&gt;7,AD238&lt;&gt;3),"V列に色付け","")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x14ac:dyDescent="0.2">
      <c r="A241" s="1230"/>
      <c r="B241" s="1379"/>
      <c r="C241" s="1380"/>
      <c r="D241" s="1380"/>
      <c r="E241" s="1380"/>
      <c r="F241" s="1381"/>
      <c r="G241" s="1270"/>
      <c r="H241" s="1270"/>
      <c r="I241" s="1270"/>
      <c r="J241" s="1376"/>
      <c r="K241" s="1270"/>
      <c r="L241" s="1455"/>
      <c r="M241" s="1457"/>
      <c r="N241" s="662"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x14ac:dyDescent="0.15">
      <c r="A242" s="1244">
        <v>58</v>
      </c>
      <c r="B242" s="1274"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2275</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2188</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x14ac:dyDescent="0.15">
      <c r="A243" s="1229"/>
      <c r="B243" s="1275"/>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x14ac:dyDescent="0.15">
      <c r="A244" s="1243"/>
      <c r="B244" s="1275"/>
      <c r="C244" s="1264"/>
      <c r="D244" s="1264"/>
      <c r="E244" s="1264"/>
      <c r="F244" s="1265"/>
      <c r="G244" s="1269"/>
      <c r="H244" s="1269"/>
      <c r="I244" s="1269"/>
      <c r="J244" s="1375"/>
      <c r="K244" s="1269"/>
      <c r="L244" s="1454"/>
      <c r="M244" s="1451"/>
      <c r="N244" s="1374"/>
      <c r="O244" s="1371"/>
      <c r="P244" s="1393" t="s">
        <v>2196</v>
      </c>
      <c r="Q244" s="1507" t="str">
        <f>IFERROR(VLOOKUP('別紙様式2-2（４・５月分）'!AR185,【参考】数式用!$AT$5:$AV$22,3,FALSE),"")</f>
        <v/>
      </c>
      <c r="R244" s="1391" t="s">
        <v>2207</v>
      </c>
      <c r="S244" s="1399" t="str">
        <f>IFERROR(VLOOKUP(K242,【参考】数式用!$A$5:$AB$27,MATCH(Q244,【参考】数式用!$B$4:$AB$4,0)+1,0),"")</f>
        <v/>
      </c>
      <c r="T244" s="1462" t="s">
        <v>2285</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2188</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54"/>
      <c r="AV244" s="1496" t="str">
        <f t="shared" ref="AV244" si="280">IF(OR(AB242&lt;&gt;7,AD242&lt;&gt;3),"V列に色付け","")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x14ac:dyDescent="0.2">
      <c r="A245" s="1230"/>
      <c r="B245" s="1379"/>
      <c r="C245" s="1380"/>
      <c r="D245" s="1380"/>
      <c r="E245" s="1380"/>
      <c r="F245" s="1381"/>
      <c r="G245" s="1270"/>
      <c r="H245" s="1270"/>
      <c r="I245" s="1270"/>
      <c r="J245" s="1376"/>
      <c r="K245" s="1270"/>
      <c r="L245" s="1455"/>
      <c r="M245" s="1452"/>
      <c r="N245" s="662"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x14ac:dyDescent="0.15">
      <c r="A246" s="1228">
        <v>59</v>
      </c>
      <c r="B246" s="1275"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2275</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2188</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x14ac:dyDescent="0.15">
      <c r="A247" s="1229"/>
      <c r="B247" s="1275"/>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x14ac:dyDescent="0.15">
      <c r="A248" s="1243"/>
      <c r="B248" s="1275"/>
      <c r="C248" s="1264"/>
      <c r="D248" s="1264"/>
      <c r="E248" s="1264"/>
      <c r="F248" s="1265"/>
      <c r="G248" s="1269"/>
      <c r="H248" s="1269"/>
      <c r="I248" s="1269"/>
      <c r="J248" s="1375"/>
      <c r="K248" s="1269"/>
      <c r="L248" s="1454"/>
      <c r="M248" s="1456"/>
      <c r="N248" s="1374"/>
      <c r="O248" s="1371"/>
      <c r="P248" s="1393" t="s">
        <v>2196</v>
      </c>
      <c r="Q248" s="1507" t="str">
        <f>IFERROR(VLOOKUP('別紙様式2-2（４・５月分）'!AR188,【参考】数式用!$AT$5:$AV$22,3,FALSE),"")</f>
        <v/>
      </c>
      <c r="R248" s="1391" t="s">
        <v>2207</v>
      </c>
      <c r="S248" s="1397" t="str">
        <f>IFERROR(VLOOKUP(K246,【参考】数式用!$A$5:$AB$27,MATCH(Q248,【参考】数式用!$B$4:$AB$4,0)+1,0),"")</f>
        <v/>
      </c>
      <c r="T248" s="1462" t="s">
        <v>2285</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2188</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54"/>
      <c r="AV248" s="1496" t="str">
        <f t="shared" ref="AV248" si="285">IF(OR(AB246&lt;&gt;7,AD246&lt;&gt;3),"V列に色付け","")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x14ac:dyDescent="0.2">
      <c r="A249" s="1230"/>
      <c r="B249" s="1379"/>
      <c r="C249" s="1380"/>
      <c r="D249" s="1380"/>
      <c r="E249" s="1380"/>
      <c r="F249" s="1381"/>
      <c r="G249" s="1270"/>
      <c r="H249" s="1270"/>
      <c r="I249" s="1270"/>
      <c r="J249" s="1376"/>
      <c r="K249" s="1270"/>
      <c r="L249" s="1455"/>
      <c r="M249" s="1457"/>
      <c r="N249" s="662"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x14ac:dyDescent="0.15">
      <c r="A250" s="1244">
        <v>60</v>
      </c>
      <c r="B250" s="1274"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2275</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2188</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x14ac:dyDescent="0.15">
      <c r="A251" s="1229"/>
      <c r="B251" s="1275"/>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x14ac:dyDescent="0.15">
      <c r="A252" s="1243"/>
      <c r="B252" s="1275"/>
      <c r="C252" s="1264"/>
      <c r="D252" s="1264"/>
      <c r="E252" s="1264"/>
      <c r="F252" s="1265"/>
      <c r="G252" s="1269"/>
      <c r="H252" s="1269"/>
      <c r="I252" s="1269"/>
      <c r="J252" s="1375"/>
      <c r="K252" s="1269"/>
      <c r="L252" s="1454"/>
      <c r="M252" s="1451"/>
      <c r="N252" s="1374"/>
      <c r="O252" s="1371"/>
      <c r="P252" s="1393" t="s">
        <v>2196</v>
      </c>
      <c r="Q252" s="1507" t="str">
        <f>IFERROR(VLOOKUP('別紙様式2-2（４・５月分）'!AR191,【参考】数式用!$AT$5:$AV$22,3,FALSE),"")</f>
        <v/>
      </c>
      <c r="R252" s="1391" t="s">
        <v>2207</v>
      </c>
      <c r="S252" s="1399" t="str">
        <f>IFERROR(VLOOKUP(K250,【参考】数式用!$A$5:$AB$27,MATCH(Q252,【参考】数式用!$B$4:$AB$4,0)+1,0),"")</f>
        <v/>
      </c>
      <c r="T252" s="1462" t="s">
        <v>2285</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2188</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54"/>
      <c r="AV252" s="1496" t="str">
        <f t="shared" ref="AV252" si="290">IF(OR(AB250&lt;&gt;7,AD250&lt;&gt;3),"V列に色付け","")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x14ac:dyDescent="0.2">
      <c r="A253" s="1230"/>
      <c r="B253" s="1379"/>
      <c r="C253" s="1380"/>
      <c r="D253" s="1380"/>
      <c r="E253" s="1380"/>
      <c r="F253" s="1381"/>
      <c r="G253" s="1270"/>
      <c r="H253" s="1270"/>
      <c r="I253" s="1270"/>
      <c r="J253" s="1376"/>
      <c r="K253" s="1270"/>
      <c r="L253" s="1455"/>
      <c r="M253" s="1452"/>
      <c r="N253" s="662"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x14ac:dyDescent="0.15">
      <c r="A254" s="1228">
        <v>61</v>
      </c>
      <c r="B254" s="1275"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2275</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2188</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x14ac:dyDescent="0.15">
      <c r="A255" s="1229"/>
      <c r="B255" s="1275"/>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x14ac:dyDescent="0.15">
      <c r="A256" s="1243"/>
      <c r="B256" s="1275"/>
      <c r="C256" s="1264"/>
      <c r="D256" s="1264"/>
      <c r="E256" s="1264"/>
      <c r="F256" s="1265"/>
      <c r="G256" s="1269"/>
      <c r="H256" s="1269"/>
      <c r="I256" s="1269"/>
      <c r="J256" s="1375"/>
      <c r="K256" s="1269"/>
      <c r="L256" s="1454"/>
      <c r="M256" s="1456"/>
      <c r="N256" s="1374"/>
      <c r="O256" s="1371"/>
      <c r="P256" s="1393" t="s">
        <v>2196</v>
      </c>
      <c r="Q256" s="1507" t="str">
        <f>IFERROR(VLOOKUP('別紙様式2-2（４・５月分）'!AR194,【参考】数式用!$AT$5:$AV$22,3,FALSE),"")</f>
        <v/>
      </c>
      <c r="R256" s="1391" t="s">
        <v>2207</v>
      </c>
      <c r="S256" s="1397" t="str">
        <f>IFERROR(VLOOKUP(K254,【参考】数式用!$A$5:$AB$27,MATCH(Q256,【参考】数式用!$B$4:$AB$4,0)+1,0),"")</f>
        <v/>
      </c>
      <c r="T256" s="1462" t="s">
        <v>2285</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2188</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54"/>
      <c r="AV256" s="1496" t="str">
        <f t="shared" ref="AV256" si="295">IF(OR(AB254&lt;&gt;7,AD254&lt;&gt;3),"V列に色付け","")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x14ac:dyDescent="0.2">
      <c r="A257" s="1230"/>
      <c r="B257" s="1379"/>
      <c r="C257" s="1380"/>
      <c r="D257" s="1380"/>
      <c r="E257" s="1380"/>
      <c r="F257" s="1381"/>
      <c r="G257" s="1270"/>
      <c r="H257" s="1270"/>
      <c r="I257" s="1270"/>
      <c r="J257" s="1376"/>
      <c r="K257" s="1270"/>
      <c r="L257" s="1455"/>
      <c r="M257" s="1457"/>
      <c r="N257" s="662"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x14ac:dyDescent="0.15">
      <c r="A258" s="1244">
        <v>62</v>
      </c>
      <c r="B258" s="1274"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2275</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2188</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x14ac:dyDescent="0.15">
      <c r="A259" s="1229"/>
      <c r="B259" s="1275"/>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x14ac:dyDescent="0.15">
      <c r="A260" s="1243"/>
      <c r="B260" s="1275"/>
      <c r="C260" s="1264"/>
      <c r="D260" s="1264"/>
      <c r="E260" s="1264"/>
      <c r="F260" s="1265"/>
      <c r="G260" s="1269"/>
      <c r="H260" s="1269"/>
      <c r="I260" s="1269"/>
      <c r="J260" s="1375"/>
      <c r="K260" s="1269"/>
      <c r="L260" s="1454"/>
      <c r="M260" s="1451"/>
      <c r="N260" s="1374"/>
      <c r="O260" s="1371"/>
      <c r="P260" s="1393" t="s">
        <v>2196</v>
      </c>
      <c r="Q260" s="1507" t="str">
        <f>IFERROR(VLOOKUP('別紙様式2-2（４・５月分）'!AR197,【参考】数式用!$AT$5:$AV$22,3,FALSE),"")</f>
        <v/>
      </c>
      <c r="R260" s="1391" t="s">
        <v>2207</v>
      </c>
      <c r="S260" s="1399" t="str">
        <f>IFERROR(VLOOKUP(K258,【参考】数式用!$A$5:$AB$27,MATCH(Q260,【参考】数式用!$B$4:$AB$4,0)+1,0),"")</f>
        <v/>
      </c>
      <c r="T260" s="1462" t="s">
        <v>2285</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2188</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54"/>
      <c r="AV260" s="1496" t="str">
        <f t="shared" ref="AV260" si="300">IF(OR(AB258&lt;&gt;7,AD258&lt;&gt;3),"V列に色付け","")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x14ac:dyDescent="0.2">
      <c r="A261" s="1230"/>
      <c r="B261" s="1379"/>
      <c r="C261" s="1380"/>
      <c r="D261" s="1380"/>
      <c r="E261" s="1380"/>
      <c r="F261" s="1381"/>
      <c r="G261" s="1270"/>
      <c r="H261" s="1270"/>
      <c r="I261" s="1270"/>
      <c r="J261" s="1376"/>
      <c r="K261" s="1270"/>
      <c r="L261" s="1455"/>
      <c r="M261" s="1452"/>
      <c r="N261" s="662"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x14ac:dyDescent="0.15">
      <c r="A262" s="1228">
        <v>63</v>
      </c>
      <c r="B262" s="1275"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2275</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2188</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x14ac:dyDescent="0.15">
      <c r="A263" s="1229"/>
      <c r="B263" s="1275"/>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x14ac:dyDescent="0.15">
      <c r="A264" s="1243"/>
      <c r="B264" s="1275"/>
      <c r="C264" s="1264"/>
      <c r="D264" s="1264"/>
      <c r="E264" s="1264"/>
      <c r="F264" s="1265"/>
      <c r="G264" s="1269"/>
      <c r="H264" s="1269"/>
      <c r="I264" s="1269"/>
      <c r="J264" s="1375"/>
      <c r="K264" s="1269"/>
      <c r="L264" s="1454"/>
      <c r="M264" s="1456"/>
      <c r="N264" s="1374"/>
      <c r="O264" s="1371"/>
      <c r="P264" s="1393" t="s">
        <v>2196</v>
      </c>
      <c r="Q264" s="1507" t="str">
        <f>IFERROR(VLOOKUP('別紙様式2-2（４・５月分）'!AR200,【参考】数式用!$AT$5:$AV$22,3,FALSE),"")</f>
        <v/>
      </c>
      <c r="R264" s="1391" t="s">
        <v>2207</v>
      </c>
      <c r="S264" s="1397" t="str">
        <f>IFERROR(VLOOKUP(K262,【参考】数式用!$A$5:$AB$27,MATCH(Q264,【参考】数式用!$B$4:$AB$4,0)+1,0),"")</f>
        <v/>
      </c>
      <c r="T264" s="1462" t="s">
        <v>2285</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2188</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54"/>
      <c r="AV264" s="1496" t="str">
        <f t="shared" ref="AV264" si="305">IF(OR(AB262&lt;&gt;7,AD262&lt;&gt;3),"V列に色付け","")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x14ac:dyDescent="0.2">
      <c r="A265" s="1230"/>
      <c r="B265" s="1379"/>
      <c r="C265" s="1380"/>
      <c r="D265" s="1380"/>
      <c r="E265" s="1380"/>
      <c r="F265" s="1381"/>
      <c r="G265" s="1270"/>
      <c r="H265" s="1270"/>
      <c r="I265" s="1270"/>
      <c r="J265" s="1376"/>
      <c r="K265" s="1270"/>
      <c r="L265" s="1455"/>
      <c r="M265" s="1457"/>
      <c r="N265" s="662"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x14ac:dyDescent="0.15">
      <c r="A266" s="1244">
        <v>64</v>
      </c>
      <c r="B266" s="1274"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2275</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2188</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x14ac:dyDescent="0.15">
      <c r="A267" s="1229"/>
      <c r="B267" s="1275"/>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x14ac:dyDescent="0.15">
      <c r="A268" s="1243"/>
      <c r="B268" s="1275"/>
      <c r="C268" s="1264"/>
      <c r="D268" s="1264"/>
      <c r="E268" s="1264"/>
      <c r="F268" s="1265"/>
      <c r="G268" s="1269"/>
      <c r="H268" s="1269"/>
      <c r="I268" s="1269"/>
      <c r="J268" s="1375"/>
      <c r="K268" s="1269"/>
      <c r="L268" s="1454"/>
      <c r="M268" s="1451"/>
      <c r="N268" s="1374"/>
      <c r="O268" s="1371"/>
      <c r="P268" s="1393" t="s">
        <v>2196</v>
      </c>
      <c r="Q268" s="1507" t="str">
        <f>IFERROR(VLOOKUP('別紙様式2-2（４・５月分）'!AR203,【参考】数式用!$AT$5:$AV$22,3,FALSE),"")</f>
        <v/>
      </c>
      <c r="R268" s="1391" t="s">
        <v>2207</v>
      </c>
      <c r="S268" s="1399" t="str">
        <f>IFERROR(VLOOKUP(K266,【参考】数式用!$A$5:$AB$27,MATCH(Q268,【参考】数式用!$B$4:$AB$4,0)+1,0),"")</f>
        <v/>
      </c>
      <c r="T268" s="1462" t="s">
        <v>2285</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2188</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54"/>
      <c r="AV268" s="1496" t="str">
        <f t="shared" ref="AV268" si="310">IF(OR(AB266&lt;&gt;7,AD266&lt;&gt;3),"V列に色付け","")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x14ac:dyDescent="0.2">
      <c r="A269" s="1230"/>
      <c r="B269" s="1379"/>
      <c r="C269" s="1380"/>
      <c r="D269" s="1380"/>
      <c r="E269" s="1380"/>
      <c r="F269" s="1381"/>
      <c r="G269" s="1270"/>
      <c r="H269" s="1270"/>
      <c r="I269" s="1270"/>
      <c r="J269" s="1376"/>
      <c r="K269" s="1270"/>
      <c r="L269" s="1455"/>
      <c r="M269" s="1452"/>
      <c r="N269" s="662"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x14ac:dyDescent="0.15">
      <c r="A270" s="1228">
        <v>65</v>
      </c>
      <c r="B270" s="1275"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2275</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2188</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x14ac:dyDescent="0.15">
      <c r="A271" s="1229"/>
      <c r="B271" s="1275"/>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x14ac:dyDescent="0.15">
      <c r="A272" s="1243"/>
      <c r="B272" s="1275"/>
      <c r="C272" s="1264"/>
      <c r="D272" s="1264"/>
      <c r="E272" s="1264"/>
      <c r="F272" s="1265"/>
      <c r="G272" s="1269"/>
      <c r="H272" s="1269"/>
      <c r="I272" s="1269"/>
      <c r="J272" s="1375"/>
      <c r="K272" s="1269"/>
      <c r="L272" s="1454"/>
      <c r="M272" s="1456"/>
      <c r="N272" s="1374"/>
      <c r="O272" s="1371"/>
      <c r="P272" s="1393" t="s">
        <v>2196</v>
      </c>
      <c r="Q272" s="1507" t="str">
        <f>IFERROR(VLOOKUP('別紙様式2-2（４・５月分）'!AR206,【参考】数式用!$AT$5:$AV$22,3,FALSE),"")</f>
        <v/>
      </c>
      <c r="R272" s="1391" t="s">
        <v>2207</v>
      </c>
      <c r="S272" s="1397" t="str">
        <f>IFERROR(VLOOKUP(K270,【参考】数式用!$A$5:$AB$27,MATCH(Q272,【参考】数式用!$B$4:$AB$4,0)+1,0),"")</f>
        <v/>
      </c>
      <c r="T272" s="1462" t="s">
        <v>2285</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2188</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54"/>
      <c r="AV272" s="1496" t="str">
        <f t="shared" ref="AV272" si="315">IF(OR(AB270&lt;&gt;7,AD270&lt;&gt;3),"V列に色付け","")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x14ac:dyDescent="0.2">
      <c r="A273" s="1230"/>
      <c r="B273" s="1379"/>
      <c r="C273" s="1380"/>
      <c r="D273" s="1380"/>
      <c r="E273" s="1380"/>
      <c r="F273" s="1381"/>
      <c r="G273" s="1270"/>
      <c r="H273" s="1270"/>
      <c r="I273" s="1270"/>
      <c r="J273" s="1376"/>
      <c r="K273" s="1270"/>
      <c r="L273" s="1455"/>
      <c r="M273" s="1457"/>
      <c r="N273" s="662"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x14ac:dyDescent="0.15">
      <c r="A274" s="1244">
        <v>66</v>
      </c>
      <c r="B274" s="1274"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2275</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2188</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x14ac:dyDescent="0.15">
      <c r="A275" s="1229"/>
      <c r="B275" s="1275"/>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x14ac:dyDescent="0.15">
      <c r="A276" s="1243"/>
      <c r="B276" s="1275"/>
      <c r="C276" s="1264"/>
      <c r="D276" s="1264"/>
      <c r="E276" s="1264"/>
      <c r="F276" s="1265"/>
      <c r="G276" s="1269"/>
      <c r="H276" s="1269"/>
      <c r="I276" s="1269"/>
      <c r="J276" s="1375"/>
      <c r="K276" s="1269"/>
      <c r="L276" s="1454"/>
      <c r="M276" s="1451"/>
      <c r="N276" s="1374"/>
      <c r="O276" s="1371"/>
      <c r="P276" s="1393" t="s">
        <v>2196</v>
      </c>
      <c r="Q276" s="1507" t="str">
        <f>IFERROR(VLOOKUP('別紙様式2-2（４・５月分）'!AR209,【参考】数式用!$AT$5:$AV$22,3,FALSE),"")</f>
        <v/>
      </c>
      <c r="R276" s="1391" t="s">
        <v>2207</v>
      </c>
      <c r="S276" s="1399" t="str">
        <f>IFERROR(VLOOKUP(K274,【参考】数式用!$A$5:$AB$27,MATCH(Q276,【参考】数式用!$B$4:$AB$4,0)+1,0),"")</f>
        <v/>
      </c>
      <c r="T276" s="1462" t="s">
        <v>2285</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2188</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54"/>
      <c r="AV276" s="1496" t="str">
        <f t="shared" ref="AV276" si="320">IF(OR(AB274&lt;&gt;7,AD274&lt;&gt;3),"V列に色付け","")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x14ac:dyDescent="0.2">
      <c r="A277" s="1230"/>
      <c r="B277" s="1379"/>
      <c r="C277" s="1380"/>
      <c r="D277" s="1380"/>
      <c r="E277" s="1380"/>
      <c r="F277" s="1381"/>
      <c r="G277" s="1270"/>
      <c r="H277" s="1270"/>
      <c r="I277" s="1270"/>
      <c r="J277" s="1376"/>
      <c r="K277" s="1270"/>
      <c r="L277" s="1455"/>
      <c r="M277" s="1452"/>
      <c r="N277" s="662"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x14ac:dyDescent="0.15">
      <c r="A278" s="1228">
        <v>67</v>
      </c>
      <c r="B278" s="1275"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2275</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2188</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x14ac:dyDescent="0.15">
      <c r="A279" s="1229"/>
      <c r="B279" s="1275"/>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x14ac:dyDescent="0.15">
      <c r="A280" s="1243"/>
      <c r="B280" s="1275"/>
      <c r="C280" s="1264"/>
      <c r="D280" s="1264"/>
      <c r="E280" s="1264"/>
      <c r="F280" s="1265"/>
      <c r="G280" s="1269"/>
      <c r="H280" s="1269"/>
      <c r="I280" s="1269"/>
      <c r="J280" s="1375"/>
      <c r="K280" s="1269"/>
      <c r="L280" s="1454"/>
      <c r="M280" s="1456"/>
      <c r="N280" s="1374"/>
      <c r="O280" s="1371"/>
      <c r="P280" s="1393" t="s">
        <v>2196</v>
      </c>
      <c r="Q280" s="1507" t="str">
        <f>IFERROR(VLOOKUP('別紙様式2-2（４・５月分）'!AR212,【参考】数式用!$AT$5:$AV$22,3,FALSE),"")</f>
        <v/>
      </c>
      <c r="R280" s="1391" t="s">
        <v>2207</v>
      </c>
      <c r="S280" s="1397" t="str">
        <f>IFERROR(VLOOKUP(K278,【参考】数式用!$A$5:$AB$27,MATCH(Q280,【参考】数式用!$B$4:$AB$4,0)+1,0),"")</f>
        <v/>
      </c>
      <c r="T280" s="1462" t="s">
        <v>2285</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2188</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54"/>
      <c r="AV280" s="1496" t="str">
        <f t="shared" ref="AV280" si="325">IF(OR(AB278&lt;&gt;7,AD278&lt;&gt;3),"V列に色付け","")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x14ac:dyDescent="0.2">
      <c r="A281" s="1230"/>
      <c r="B281" s="1379"/>
      <c r="C281" s="1380"/>
      <c r="D281" s="1380"/>
      <c r="E281" s="1380"/>
      <c r="F281" s="1381"/>
      <c r="G281" s="1270"/>
      <c r="H281" s="1270"/>
      <c r="I281" s="1270"/>
      <c r="J281" s="1376"/>
      <c r="K281" s="1270"/>
      <c r="L281" s="1455"/>
      <c r="M281" s="1457"/>
      <c r="N281" s="662"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x14ac:dyDescent="0.15">
      <c r="A282" s="1244">
        <v>68</v>
      </c>
      <c r="B282" s="1274"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2275</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2188</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x14ac:dyDescent="0.15">
      <c r="A283" s="1229"/>
      <c r="B283" s="1275"/>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x14ac:dyDescent="0.15">
      <c r="A284" s="1243"/>
      <c r="B284" s="1275"/>
      <c r="C284" s="1264"/>
      <c r="D284" s="1264"/>
      <c r="E284" s="1264"/>
      <c r="F284" s="1265"/>
      <c r="G284" s="1269"/>
      <c r="H284" s="1269"/>
      <c r="I284" s="1269"/>
      <c r="J284" s="1375"/>
      <c r="K284" s="1269"/>
      <c r="L284" s="1454"/>
      <c r="M284" s="1451"/>
      <c r="N284" s="1374"/>
      <c r="O284" s="1371"/>
      <c r="P284" s="1393" t="s">
        <v>2196</v>
      </c>
      <c r="Q284" s="1507" t="str">
        <f>IFERROR(VLOOKUP('別紙様式2-2（４・５月分）'!AR215,【参考】数式用!$AT$5:$AV$22,3,FALSE),"")</f>
        <v/>
      </c>
      <c r="R284" s="1391" t="s">
        <v>2207</v>
      </c>
      <c r="S284" s="1399" t="str">
        <f>IFERROR(VLOOKUP(K282,【参考】数式用!$A$5:$AB$27,MATCH(Q284,【参考】数式用!$B$4:$AB$4,0)+1,0),"")</f>
        <v/>
      </c>
      <c r="T284" s="1462" t="s">
        <v>2285</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2188</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54"/>
      <c r="AV284" s="1496" t="str">
        <f t="shared" ref="AV284" si="330">IF(OR(AB282&lt;&gt;7,AD282&lt;&gt;3),"V列に色付け","")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x14ac:dyDescent="0.2">
      <c r="A285" s="1230"/>
      <c r="B285" s="1379"/>
      <c r="C285" s="1380"/>
      <c r="D285" s="1380"/>
      <c r="E285" s="1380"/>
      <c r="F285" s="1381"/>
      <c r="G285" s="1270"/>
      <c r="H285" s="1270"/>
      <c r="I285" s="1270"/>
      <c r="J285" s="1376"/>
      <c r="K285" s="1270"/>
      <c r="L285" s="1455"/>
      <c r="M285" s="1452"/>
      <c r="N285" s="662"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x14ac:dyDescent="0.15">
      <c r="A286" s="1228">
        <v>69</v>
      </c>
      <c r="B286" s="1275"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2275</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2188</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x14ac:dyDescent="0.15">
      <c r="A287" s="1229"/>
      <c r="B287" s="1275"/>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x14ac:dyDescent="0.15">
      <c r="A288" s="1243"/>
      <c r="B288" s="1275"/>
      <c r="C288" s="1264"/>
      <c r="D288" s="1264"/>
      <c r="E288" s="1264"/>
      <c r="F288" s="1265"/>
      <c r="G288" s="1269"/>
      <c r="H288" s="1269"/>
      <c r="I288" s="1269"/>
      <c r="J288" s="1375"/>
      <c r="K288" s="1269"/>
      <c r="L288" s="1454"/>
      <c r="M288" s="1456"/>
      <c r="N288" s="1374"/>
      <c r="O288" s="1371"/>
      <c r="P288" s="1393" t="s">
        <v>2196</v>
      </c>
      <c r="Q288" s="1507" t="str">
        <f>IFERROR(VLOOKUP('別紙様式2-2（４・５月分）'!AR218,【参考】数式用!$AT$5:$AV$22,3,FALSE),"")</f>
        <v/>
      </c>
      <c r="R288" s="1391" t="s">
        <v>2207</v>
      </c>
      <c r="S288" s="1397" t="str">
        <f>IFERROR(VLOOKUP(K286,【参考】数式用!$A$5:$AB$27,MATCH(Q288,【参考】数式用!$B$4:$AB$4,0)+1,0),"")</f>
        <v/>
      </c>
      <c r="T288" s="1462" t="s">
        <v>2285</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2188</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54"/>
      <c r="AV288" s="1496" t="str">
        <f t="shared" ref="AV288" si="335">IF(OR(AB286&lt;&gt;7,AD286&lt;&gt;3),"V列に色付け","")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x14ac:dyDescent="0.2">
      <c r="A289" s="1230"/>
      <c r="B289" s="1379"/>
      <c r="C289" s="1380"/>
      <c r="D289" s="1380"/>
      <c r="E289" s="1380"/>
      <c r="F289" s="1381"/>
      <c r="G289" s="1270"/>
      <c r="H289" s="1270"/>
      <c r="I289" s="1270"/>
      <c r="J289" s="1376"/>
      <c r="K289" s="1270"/>
      <c r="L289" s="1455"/>
      <c r="M289" s="1457"/>
      <c r="N289" s="662"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x14ac:dyDescent="0.15">
      <c r="A290" s="1244">
        <v>70</v>
      </c>
      <c r="B290" s="1274"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2275</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2188</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x14ac:dyDescent="0.15">
      <c r="A291" s="1229"/>
      <c r="B291" s="1275"/>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x14ac:dyDescent="0.15">
      <c r="A292" s="1243"/>
      <c r="B292" s="1275"/>
      <c r="C292" s="1264"/>
      <c r="D292" s="1264"/>
      <c r="E292" s="1264"/>
      <c r="F292" s="1265"/>
      <c r="G292" s="1269"/>
      <c r="H292" s="1269"/>
      <c r="I292" s="1269"/>
      <c r="J292" s="1375"/>
      <c r="K292" s="1269"/>
      <c r="L292" s="1454"/>
      <c r="M292" s="1451"/>
      <c r="N292" s="1374"/>
      <c r="O292" s="1371"/>
      <c r="P292" s="1393" t="s">
        <v>2196</v>
      </c>
      <c r="Q292" s="1507" t="str">
        <f>IFERROR(VLOOKUP('別紙様式2-2（４・５月分）'!AR221,【参考】数式用!$AT$5:$AV$22,3,FALSE),"")</f>
        <v/>
      </c>
      <c r="R292" s="1391" t="s">
        <v>2207</v>
      </c>
      <c r="S292" s="1399" t="str">
        <f>IFERROR(VLOOKUP(K290,【参考】数式用!$A$5:$AB$27,MATCH(Q292,【参考】数式用!$B$4:$AB$4,0)+1,0),"")</f>
        <v/>
      </c>
      <c r="T292" s="1462" t="s">
        <v>2285</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2188</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54"/>
      <c r="AV292" s="1496" t="str">
        <f t="shared" ref="AV292" si="340">IF(OR(AB290&lt;&gt;7,AD290&lt;&gt;3),"V列に色付け","")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x14ac:dyDescent="0.2">
      <c r="A293" s="1230"/>
      <c r="B293" s="1379"/>
      <c r="C293" s="1380"/>
      <c r="D293" s="1380"/>
      <c r="E293" s="1380"/>
      <c r="F293" s="1381"/>
      <c r="G293" s="1270"/>
      <c r="H293" s="1270"/>
      <c r="I293" s="1270"/>
      <c r="J293" s="1376"/>
      <c r="K293" s="1270"/>
      <c r="L293" s="1455"/>
      <c r="M293" s="1452"/>
      <c r="N293" s="662"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x14ac:dyDescent="0.15">
      <c r="A294" s="1228">
        <v>71</v>
      </c>
      <c r="B294" s="1275"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2275</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2188</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x14ac:dyDescent="0.15">
      <c r="A295" s="1229"/>
      <c r="B295" s="1275"/>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x14ac:dyDescent="0.15">
      <c r="A296" s="1243"/>
      <c r="B296" s="1275"/>
      <c r="C296" s="1264"/>
      <c r="D296" s="1264"/>
      <c r="E296" s="1264"/>
      <c r="F296" s="1265"/>
      <c r="G296" s="1269"/>
      <c r="H296" s="1269"/>
      <c r="I296" s="1269"/>
      <c r="J296" s="1375"/>
      <c r="K296" s="1269"/>
      <c r="L296" s="1454"/>
      <c r="M296" s="1456"/>
      <c r="N296" s="1374"/>
      <c r="O296" s="1371"/>
      <c r="P296" s="1393" t="s">
        <v>2196</v>
      </c>
      <c r="Q296" s="1507" t="str">
        <f>IFERROR(VLOOKUP('別紙様式2-2（４・５月分）'!AR224,【参考】数式用!$AT$5:$AV$22,3,FALSE),"")</f>
        <v/>
      </c>
      <c r="R296" s="1391" t="s">
        <v>2207</v>
      </c>
      <c r="S296" s="1397" t="str">
        <f>IFERROR(VLOOKUP(K294,【参考】数式用!$A$5:$AB$27,MATCH(Q296,【参考】数式用!$B$4:$AB$4,0)+1,0),"")</f>
        <v/>
      </c>
      <c r="T296" s="1462" t="s">
        <v>2285</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2188</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54"/>
      <c r="AV296" s="1496" t="str">
        <f t="shared" ref="AV296" si="345">IF(OR(AB294&lt;&gt;7,AD294&lt;&gt;3),"V列に色付け","")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x14ac:dyDescent="0.2">
      <c r="A297" s="1230"/>
      <c r="B297" s="1379"/>
      <c r="C297" s="1380"/>
      <c r="D297" s="1380"/>
      <c r="E297" s="1380"/>
      <c r="F297" s="1381"/>
      <c r="G297" s="1270"/>
      <c r="H297" s="1270"/>
      <c r="I297" s="1270"/>
      <c r="J297" s="1376"/>
      <c r="K297" s="1270"/>
      <c r="L297" s="1455"/>
      <c r="M297" s="1457"/>
      <c r="N297" s="662"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x14ac:dyDescent="0.15">
      <c r="A298" s="1244">
        <v>72</v>
      </c>
      <c r="B298" s="1274"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2275</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2188</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x14ac:dyDescent="0.15">
      <c r="A299" s="1229"/>
      <c r="B299" s="1275"/>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x14ac:dyDescent="0.15">
      <c r="A300" s="1243"/>
      <c r="B300" s="1275"/>
      <c r="C300" s="1264"/>
      <c r="D300" s="1264"/>
      <c r="E300" s="1264"/>
      <c r="F300" s="1265"/>
      <c r="G300" s="1269"/>
      <c r="H300" s="1269"/>
      <c r="I300" s="1269"/>
      <c r="J300" s="1375"/>
      <c r="K300" s="1269"/>
      <c r="L300" s="1454"/>
      <c r="M300" s="1451"/>
      <c r="N300" s="1374"/>
      <c r="O300" s="1371"/>
      <c r="P300" s="1393" t="s">
        <v>2196</v>
      </c>
      <c r="Q300" s="1507" t="str">
        <f>IFERROR(VLOOKUP('別紙様式2-2（４・５月分）'!AR227,【参考】数式用!$AT$5:$AV$22,3,FALSE),"")</f>
        <v/>
      </c>
      <c r="R300" s="1391" t="s">
        <v>2207</v>
      </c>
      <c r="S300" s="1399" t="str">
        <f>IFERROR(VLOOKUP(K298,【参考】数式用!$A$5:$AB$27,MATCH(Q300,【参考】数式用!$B$4:$AB$4,0)+1,0),"")</f>
        <v/>
      </c>
      <c r="T300" s="1462" t="s">
        <v>2285</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2188</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54"/>
      <c r="AV300" s="1496" t="str">
        <f t="shared" ref="AV300" si="350">IF(OR(AB298&lt;&gt;7,AD298&lt;&gt;3),"V列に色付け","")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x14ac:dyDescent="0.2">
      <c r="A301" s="1230"/>
      <c r="B301" s="1379"/>
      <c r="C301" s="1380"/>
      <c r="D301" s="1380"/>
      <c r="E301" s="1380"/>
      <c r="F301" s="1381"/>
      <c r="G301" s="1270"/>
      <c r="H301" s="1270"/>
      <c r="I301" s="1270"/>
      <c r="J301" s="1376"/>
      <c r="K301" s="1270"/>
      <c r="L301" s="1455"/>
      <c r="M301" s="1452"/>
      <c r="N301" s="662"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x14ac:dyDescent="0.15">
      <c r="A302" s="1228">
        <v>73</v>
      </c>
      <c r="B302" s="1275"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2275</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2188</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x14ac:dyDescent="0.15">
      <c r="A303" s="1229"/>
      <c r="B303" s="1275"/>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x14ac:dyDescent="0.15">
      <c r="A304" s="1243"/>
      <c r="B304" s="1275"/>
      <c r="C304" s="1264"/>
      <c r="D304" s="1264"/>
      <c r="E304" s="1264"/>
      <c r="F304" s="1265"/>
      <c r="G304" s="1269"/>
      <c r="H304" s="1269"/>
      <c r="I304" s="1269"/>
      <c r="J304" s="1375"/>
      <c r="K304" s="1269"/>
      <c r="L304" s="1454"/>
      <c r="M304" s="1456"/>
      <c r="N304" s="1374"/>
      <c r="O304" s="1371"/>
      <c r="P304" s="1393" t="s">
        <v>2196</v>
      </c>
      <c r="Q304" s="1507" t="str">
        <f>IFERROR(VLOOKUP('別紙様式2-2（４・５月分）'!AR230,【参考】数式用!$AT$5:$AV$22,3,FALSE),"")</f>
        <v/>
      </c>
      <c r="R304" s="1391" t="s">
        <v>2207</v>
      </c>
      <c r="S304" s="1397" t="str">
        <f>IFERROR(VLOOKUP(K302,【参考】数式用!$A$5:$AB$27,MATCH(Q304,【参考】数式用!$B$4:$AB$4,0)+1,0),"")</f>
        <v/>
      </c>
      <c r="T304" s="1462" t="s">
        <v>2285</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2188</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54"/>
      <c r="AV304" s="1496" t="str">
        <f t="shared" ref="AV304" si="355">IF(OR(AB302&lt;&gt;7,AD302&lt;&gt;3),"V列に色付け","")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x14ac:dyDescent="0.2">
      <c r="A305" s="1230"/>
      <c r="B305" s="1379"/>
      <c r="C305" s="1380"/>
      <c r="D305" s="1380"/>
      <c r="E305" s="1380"/>
      <c r="F305" s="1381"/>
      <c r="G305" s="1270"/>
      <c r="H305" s="1270"/>
      <c r="I305" s="1270"/>
      <c r="J305" s="1376"/>
      <c r="K305" s="1270"/>
      <c r="L305" s="1455"/>
      <c r="M305" s="1457"/>
      <c r="N305" s="662"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x14ac:dyDescent="0.15">
      <c r="A306" s="1244">
        <v>74</v>
      </c>
      <c r="B306" s="1275"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2275</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2188</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x14ac:dyDescent="0.15">
      <c r="A307" s="1229"/>
      <c r="B307" s="1275"/>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x14ac:dyDescent="0.15">
      <c r="A308" s="1243"/>
      <c r="B308" s="1275"/>
      <c r="C308" s="1264"/>
      <c r="D308" s="1264"/>
      <c r="E308" s="1264"/>
      <c r="F308" s="1265"/>
      <c r="G308" s="1269"/>
      <c r="H308" s="1269"/>
      <c r="I308" s="1269"/>
      <c r="J308" s="1375"/>
      <c r="K308" s="1269"/>
      <c r="L308" s="1454"/>
      <c r="M308" s="1456"/>
      <c r="N308" s="1374"/>
      <c r="O308" s="1371"/>
      <c r="P308" s="1393" t="s">
        <v>2196</v>
      </c>
      <c r="Q308" s="1507" t="str">
        <f>IFERROR(VLOOKUP('別紙様式2-2（４・５月分）'!AR233,【参考】数式用!$AT$5:$AV$22,3,FALSE),"")</f>
        <v/>
      </c>
      <c r="R308" s="1391" t="s">
        <v>2207</v>
      </c>
      <c r="S308" s="1397" t="str">
        <f>IFERROR(VLOOKUP(K306,【参考】数式用!$A$5:$AB$27,MATCH(Q308,【参考】数式用!$B$4:$AB$4,0)+1,0),"")</f>
        <v/>
      </c>
      <c r="T308" s="1462" t="s">
        <v>2285</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2188</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54"/>
      <c r="AV308" s="1496" t="str">
        <f t="shared" ref="AV308" si="360">IF(OR(AB306&lt;&gt;7,AD306&lt;&gt;3),"V列に色付け","")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x14ac:dyDescent="0.2">
      <c r="A309" s="1230"/>
      <c r="B309" s="1379"/>
      <c r="C309" s="1380"/>
      <c r="D309" s="1380"/>
      <c r="E309" s="1380"/>
      <c r="F309" s="1381"/>
      <c r="G309" s="1270"/>
      <c r="H309" s="1270"/>
      <c r="I309" s="1270"/>
      <c r="J309" s="1376"/>
      <c r="K309" s="1270"/>
      <c r="L309" s="1455"/>
      <c r="M309" s="1457"/>
      <c r="N309" s="662"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x14ac:dyDescent="0.15">
      <c r="A310" s="1228">
        <v>75</v>
      </c>
      <c r="B310" s="1274"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2275</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2188</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x14ac:dyDescent="0.15">
      <c r="A311" s="1229"/>
      <c r="B311" s="1275"/>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x14ac:dyDescent="0.15">
      <c r="A312" s="1243"/>
      <c r="B312" s="1275"/>
      <c r="C312" s="1264"/>
      <c r="D312" s="1264"/>
      <c r="E312" s="1264"/>
      <c r="F312" s="1265"/>
      <c r="G312" s="1269"/>
      <c r="H312" s="1269"/>
      <c r="I312" s="1269"/>
      <c r="J312" s="1375"/>
      <c r="K312" s="1269"/>
      <c r="L312" s="1454"/>
      <c r="M312" s="1451"/>
      <c r="N312" s="1374"/>
      <c r="O312" s="1371"/>
      <c r="P312" s="1393" t="s">
        <v>2196</v>
      </c>
      <c r="Q312" s="1507" t="str">
        <f>IFERROR(VLOOKUP('別紙様式2-2（４・５月分）'!AR236,【参考】数式用!$AT$5:$AV$22,3,FALSE),"")</f>
        <v/>
      </c>
      <c r="R312" s="1391" t="s">
        <v>2207</v>
      </c>
      <c r="S312" s="1399" t="str">
        <f>IFERROR(VLOOKUP(K310,【参考】数式用!$A$5:$AB$27,MATCH(Q312,【参考】数式用!$B$4:$AB$4,0)+1,0),"")</f>
        <v/>
      </c>
      <c r="T312" s="1462" t="s">
        <v>2285</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2188</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54"/>
      <c r="AV312" s="1496" t="str">
        <f t="shared" ref="AV312" si="365">IF(OR(AB310&lt;&gt;7,AD310&lt;&gt;3),"V列に色付け","")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x14ac:dyDescent="0.2">
      <c r="A313" s="1230"/>
      <c r="B313" s="1379"/>
      <c r="C313" s="1380"/>
      <c r="D313" s="1380"/>
      <c r="E313" s="1380"/>
      <c r="F313" s="1381"/>
      <c r="G313" s="1270"/>
      <c r="H313" s="1270"/>
      <c r="I313" s="1270"/>
      <c r="J313" s="1376"/>
      <c r="K313" s="1270"/>
      <c r="L313" s="1455"/>
      <c r="M313" s="1452"/>
      <c r="N313" s="662"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x14ac:dyDescent="0.15">
      <c r="A314" s="1244">
        <v>76</v>
      </c>
      <c r="B314" s="1275"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2275</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2188</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x14ac:dyDescent="0.15">
      <c r="A315" s="1229"/>
      <c r="B315" s="1275"/>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x14ac:dyDescent="0.15">
      <c r="A316" s="1243"/>
      <c r="B316" s="1275"/>
      <c r="C316" s="1264"/>
      <c r="D316" s="1264"/>
      <c r="E316" s="1264"/>
      <c r="F316" s="1265"/>
      <c r="G316" s="1269"/>
      <c r="H316" s="1269"/>
      <c r="I316" s="1269"/>
      <c r="J316" s="1375"/>
      <c r="K316" s="1269"/>
      <c r="L316" s="1454"/>
      <c r="M316" s="1456"/>
      <c r="N316" s="1374"/>
      <c r="O316" s="1371"/>
      <c r="P316" s="1393" t="s">
        <v>2196</v>
      </c>
      <c r="Q316" s="1507" t="str">
        <f>IFERROR(VLOOKUP('別紙様式2-2（４・５月分）'!AR239,【参考】数式用!$AT$5:$AV$22,3,FALSE),"")</f>
        <v/>
      </c>
      <c r="R316" s="1391" t="s">
        <v>2207</v>
      </c>
      <c r="S316" s="1397" t="str">
        <f>IFERROR(VLOOKUP(K314,【参考】数式用!$A$5:$AB$27,MATCH(Q316,【参考】数式用!$B$4:$AB$4,0)+1,0),"")</f>
        <v/>
      </c>
      <c r="T316" s="1462" t="s">
        <v>2285</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2188</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54"/>
      <c r="AV316" s="1496" t="str">
        <f t="shared" ref="AV316" si="370">IF(OR(AB314&lt;&gt;7,AD314&lt;&gt;3),"V列に色付け","")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x14ac:dyDescent="0.2">
      <c r="A317" s="1230"/>
      <c r="B317" s="1379"/>
      <c r="C317" s="1380"/>
      <c r="D317" s="1380"/>
      <c r="E317" s="1380"/>
      <c r="F317" s="1381"/>
      <c r="G317" s="1270"/>
      <c r="H317" s="1270"/>
      <c r="I317" s="1270"/>
      <c r="J317" s="1376"/>
      <c r="K317" s="1270"/>
      <c r="L317" s="1455"/>
      <c r="M317" s="1457"/>
      <c r="N317" s="662"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x14ac:dyDescent="0.15">
      <c r="A318" s="1228">
        <v>77</v>
      </c>
      <c r="B318" s="1274"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2275</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2188</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x14ac:dyDescent="0.15">
      <c r="A319" s="1229"/>
      <c r="B319" s="1275"/>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x14ac:dyDescent="0.15">
      <c r="A320" s="1243"/>
      <c r="B320" s="1275"/>
      <c r="C320" s="1264"/>
      <c r="D320" s="1264"/>
      <c r="E320" s="1264"/>
      <c r="F320" s="1265"/>
      <c r="G320" s="1269"/>
      <c r="H320" s="1269"/>
      <c r="I320" s="1269"/>
      <c r="J320" s="1375"/>
      <c r="K320" s="1269"/>
      <c r="L320" s="1454"/>
      <c r="M320" s="1451"/>
      <c r="N320" s="1374"/>
      <c r="O320" s="1371"/>
      <c r="P320" s="1393" t="s">
        <v>2196</v>
      </c>
      <c r="Q320" s="1507" t="str">
        <f>IFERROR(VLOOKUP('別紙様式2-2（４・５月分）'!AR242,【参考】数式用!$AT$5:$AV$22,3,FALSE),"")</f>
        <v/>
      </c>
      <c r="R320" s="1391" t="s">
        <v>2207</v>
      </c>
      <c r="S320" s="1399" t="str">
        <f>IFERROR(VLOOKUP(K318,【参考】数式用!$A$5:$AB$27,MATCH(Q320,【参考】数式用!$B$4:$AB$4,0)+1,0),"")</f>
        <v/>
      </c>
      <c r="T320" s="1462" t="s">
        <v>2285</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2188</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54"/>
      <c r="AV320" s="1496" t="str">
        <f t="shared" ref="AV320" si="375">IF(OR(AB318&lt;&gt;7,AD318&lt;&gt;3),"V列に色付け","")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x14ac:dyDescent="0.2">
      <c r="A321" s="1230"/>
      <c r="B321" s="1379"/>
      <c r="C321" s="1380"/>
      <c r="D321" s="1380"/>
      <c r="E321" s="1380"/>
      <c r="F321" s="1381"/>
      <c r="G321" s="1270"/>
      <c r="H321" s="1270"/>
      <c r="I321" s="1270"/>
      <c r="J321" s="1376"/>
      <c r="K321" s="1270"/>
      <c r="L321" s="1455"/>
      <c r="M321" s="1452"/>
      <c r="N321" s="662"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x14ac:dyDescent="0.15">
      <c r="A322" s="1244">
        <v>78</v>
      </c>
      <c r="B322" s="1275"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2275</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2188</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x14ac:dyDescent="0.15">
      <c r="A323" s="1229"/>
      <c r="B323" s="1275"/>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x14ac:dyDescent="0.15">
      <c r="A324" s="1243"/>
      <c r="B324" s="1275"/>
      <c r="C324" s="1264"/>
      <c r="D324" s="1264"/>
      <c r="E324" s="1264"/>
      <c r="F324" s="1265"/>
      <c r="G324" s="1269"/>
      <c r="H324" s="1269"/>
      <c r="I324" s="1269"/>
      <c r="J324" s="1375"/>
      <c r="K324" s="1269"/>
      <c r="L324" s="1454"/>
      <c r="M324" s="1456"/>
      <c r="N324" s="1374"/>
      <c r="O324" s="1371"/>
      <c r="P324" s="1393" t="s">
        <v>2196</v>
      </c>
      <c r="Q324" s="1507" t="str">
        <f>IFERROR(VLOOKUP('別紙様式2-2（４・５月分）'!AR245,【参考】数式用!$AT$5:$AV$22,3,FALSE),"")</f>
        <v/>
      </c>
      <c r="R324" s="1391" t="s">
        <v>2207</v>
      </c>
      <c r="S324" s="1397" t="str">
        <f>IFERROR(VLOOKUP(K322,【参考】数式用!$A$5:$AB$27,MATCH(Q324,【参考】数式用!$B$4:$AB$4,0)+1,0),"")</f>
        <v/>
      </c>
      <c r="T324" s="1462" t="s">
        <v>2285</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2188</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54"/>
      <c r="AV324" s="1496" t="str">
        <f t="shared" ref="AV324" si="380">IF(OR(AB322&lt;&gt;7,AD322&lt;&gt;3),"V列に色付け","")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x14ac:dyDescent="0.2">
      <c r="A325" s="1230"/>
      <c r="B325" s="1379"/>
      <c r="C325" s="1380"/>
      <c r="D325" s="1380"/>
      <c r="E325" s="1380"/>
      <c r="F325" s="1381"/>
      <c r="G325" s="1270"/>
      <c r="H325" s="1270"/>
      <c r="I325" s="1270"/>
      <c r="J325" s="1376"/>
      <c r="K325" s="1270"/>
      <c r="L325" s="1455"/>
      <c r="M325" s="1457"/>
      <c r="N325" s="662"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x14ac:dyDescent="0.15">
      <c r="A326" s="1228">
        <v>79</v>
      </c>
      <c r="B326" s="1274"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2275</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2188</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x14ac:dyDescent="0.15">
      <c r="A327" s="1229"/>
      <c r="B327" s="1275"/>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x14ac:dyDescent="0.15">
      <c r="A328" s="1243"/>
      <c r="B328" s="1275"/>
      <c r="C328" s="1264"/>
      <c r="D328" s="1264"/>
      <c r="E328" s="1264"/>
      <c r="F328" s="1265"/>
      <c r="G328" s="1269"/>
      <c r="H328" s="1269"/>
      <c r="I328" s="1269"/>
      <c r="J328" s="1375"/>
      <c r="K328" s="1269"/>
      <c r="L328" s="1454"/>
      <c r="M328" s="1451"/>
      <c r="N328" s="1374"/>
      <c r="O328" s="1371"/>
      <c r="P328" s="1393" t="s">
        <v>2196</v>
      </c>
      <c r="Q328" s="1507" t="str">
        <f>IFERROR(VLOOKUP('別紙様式2-2（４・５月分）'!AR248,【参考】数式用!$AT$5:$AV$22,3,FALSE),"")</f>
        <v/>
      </c>
      <c r="R328" s="1391" t="s">
        <v>2207</v>
      </c>
      <c r="S328" s="1399" t="str">
        <f>IFERROR(VLOOKUP(K326,【参考】数式用!$A$5:$AB$27,MATCH(Q328,【参考】数式用!$B$4:$AB$4,0)+1,0),"")</f>
        <v/>
      </c>
      <c r="T328" s="1462" t="s">
        <v>2285</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2188</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54"/>
      <c r="AV328" s="1496" t="str">
        <f t="shared" ref="AV328" si="385">IF(OR(AB326&lt;&gt;7,AD326&lt;&gt;3),"V列に色付け","")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x14ac:dyDescent="0.2">
      <c r="A329" s="1230"/>
      <c r="B329" s="1379"/>
      <c r="C329" s="1380"/>
      <c r="D329" s="1380"/>
      <c r="E329" s="1380"/>
      <c r="F329" s="1381"/>
      <c r="G329" s="1270"/>
      <c r="H329" s="1270"/>
      <c r="I329" s="1270"/>
      <c r="J329" s="1376"/>
      <c r="K329" s="1270"/>
      <c r="L329" s="1455"/>
      <c r="M329" s="1452"/>
      <c r="N329" s="662"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x14ac:dyDescent="0.15">
      <c r="A330" s="1244">
        <v>80</v>
      </c>
      <c r="B330" s="1275"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2275</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2188</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x14ac:dyDescent="0.15">
      <c r="A331" s="1229"/>
      <c r="B331" s="1275"/>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x14ac:dyDescent="0.15">
      <c r="A332" s="1243"/>
      <c r="B332" s="1275"/>
      <c r="C332" s="1264"/>
      <c r="D332" s="1264"/>
      <c r="E332" s="1264"/>
      <c r="F332" s="1265"/>
      <c r="G332" s="1269"/>
      <c r="H332" s="1269"/>
      <c r="I332" s="1269"/>
      <c r="J332" s="1375"/>
      <c r="K332" s="1269"/>
      <c r="L332" s="1454"/>
      <c r="M332" s="1456"/>
      <c r="N332" s="1374"/>
      <c r="O332" s="1371"/>
      <c r="P332" s="1393" t="s">
        <v>2196</v>
      </c>
      <c r="Q332" s="1507" t="str">
        <f>IFERROR(VLOOKUP('別紙様式2-2（４・５月分）'!AR251,【参考】数式用!$AT$5:$AV$22,3,FALSE),"")</f>
        <v/>
      </c>
      <c r="R332" s="1391" t="s">
        <v>2207</v>
      </c>
      <c r="S332" s="1397" t="str">
        <f>IFERROR(VLOOKUP(K330,【参考】数式用!$A$5:$AB$27,MATCH(Q332,【参考】数式用!$B$4:$AB$4,0)+1,0),"")</f>
        <v/>
      </c>
      <c r="T332" s="1462" t="s">
        <v>2285</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2188</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54"/>
      <c r="AV332" s="1496" t="str">
        <f t="shared" ref="AV332" si="390">IF(OR(AB330&lt;&gt;7,AD330&lt;&gt;3),"V列に色付け","")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x14ac:dyDescent="0.2">
      <c r="A333" s="1230"/>
      <c r="B333" s="1379"/>
      <c r="C333" s="1380"/>
      <c r="D333" s="1380"/>
      <c r="E333" s="1380"/>
      <c r="F333" s="1381"/>
      <c r="G333" s="1270"/>
      <c r="H333" s="1270"/>
      <c r="I333" s="1270"/>
      <c r="J333" s="1376"/>
      <c r="K333" s="1270"/>
      <c r="L333" s="1455"/>
      <c r="M333" s="1457"/>
      <c r="N333" s="662"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x14ac:dyDescent="0.15">
      <c r="A334" s="1228">
        <v>81</v>
      </c>
      <c r="B334" s="1274"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2275</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2188</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x14ac:dyDescent="0.15">
      <c r="A335" s="1229"/>
      <c r="B335" s="1275"/>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x14ac:dyDescent="0.15">
      <c r="A336" s="1243"/>
      <c r="B336" s="1275"/>
      <c r="C336" s="1264"/>
      <c r="D336" s="1264"/>
      <c r="E336" s="1264"/>
      <c r="F336" s="1265"/>
      <c r="G336" s="1269"/>
      <c r="H336" s="1269"/>
      <c r="I336" s="1269"/>
      <c r="J336" s="1375"/>
      <c r="K336" s="1269"/>
      <c r="L336" s="1454"/>
      <c r="M336" s="1451"/>
      <c r="N336" s="1374"/>
      <c r="O336" s="1371"/>
      <c r="P336" s="1393" t="s">
        <v>2196</v>
      </c>
      <c r="Q336" s="1507" t="str">
        <f>IFERROR(VLOOKUP('別紙様式2-2（４・５月分）'!AR254,【参考】数式用!$AT$5:$AV$22,3,FALSE),"")</f>
        <v/>
      </c>
      <c r="R336" s="1391" t="s">
        <v>2207</v>
      </c>
      <c r="S336" s="1399" t="str">
        <f>IFERROR(VLOOKUP(K334,【参考】数式用!$A$5:$AB$27,MATCH(Q336,【参考】数式用!$B$4:$AB$4,0)+1,0),"")</f>
        <v/>
      </c>
      <c r="T336" s="1462" t="s">
        <v>2285</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2188</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54"/>
      <c r="AV336" s="1496" t="str">
        <f t="shared" ref="AV336" si="395">IF(OR(AB334&lt;&gt;7,AD334&lt;&gt;3),"V列に色付け","")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x14ac:dyDescent="0.2">
      <c r="A337" s="1230"/>
      <c r="B337" s="1379"/>
      <c r="C337" s="1380"/>
      <c r="D337" s="1380"/>
      <c r="E337" s="1380"/>
      <c r="F337" s="1381"/>
      <c r="G337" s="1270"/>
      <c r="H337" s="1270"/>
      <c r="I337" s="1270"/>
      <c r="J337" s="1376"/>
      <c r="K337" s="1270"/>
      <c r="L337" s="1455"/>
      <c r="M337" s="1452"/>
      <c r="N337" s="662"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x14ac:dyDescent="0.15">
      <c r="A338" s="1244">
        <v>82</v>
      </c>
      <c r="B338" s="1275"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2275</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2188</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x14ac:dyDescent="0.15">
      <c r="A339" s="1229"/>
      <c r="B339" s="1275"/>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x14ac:dyDescent="0.15">
      <c r="A340" s="1243"/>
      <c r="B340" s="1275"/>
      <c r="C340" s="1264"/>
      <c r="D340" s="1264"/>
      <c r="E340" s="1264"/>
      <c r="F340" s="1265"/>
      <c r="G340" s="1269"/>
      <c r="H340" s="1269"/>
      <c r="I340" s="1269"/>
      <c r="J340" s="1375"/>
      <c r="K340" s="1269"/>
      <c r="L340" s="1454"/>
      <c r="M340" s="1456"/>
      <c r="N340" s="1374"/>
      <c r="O340" s="1371"/>
      <c r="P340" s="1393" t="s">
        <v>2196</v>
      </c>
      <c r="Q340" s="1507" t="str">
        <f>IFERROR(VLOOKUP('別紙様式2-2（４・５月分）'!AR257,【参考】数式用!$AT$5:$AV$22,3,FALSE),"")</f>
        <v/>
      </c>
      <c r="R340" s="1391" t="s">
        <v>2207</v>
      </c>
      <c r="S340" s="1397" t="str">
        <f>IFERROR(VLOOKUP(K338,【参考】数式用!$A$5:$AB$27,MATCH(Q340,【参考】数式用!$B$4:$AB$4,0)+1,0),"")</f>
        <v/>
      </c>
      <c r="T340" s="1462" t="s">
        <v>2285</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2188</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54"/>
      <c r="AV340" s="1496" t="str">
        <f t="shared" ref="AV340" si="400">IF(OR(AB338&lt;&gt;7,AD338&lt;&gt;3),"V列に色付け","")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x14ac:dyDescent="0.2">
      <c r="A341" s="1230"/>
      <c r="B341" s="1379"/>
      <c r="C341" s="1380"/>
      <c r="D341" s="1380"/>
      <c r="E341" s="1380"/>
      <c r="F341" s="1381"/>
      <c r="G341" s="1270"/>
      <c r="H341" s="1270"/>
      <c r="I341" s="1270"/>
      <c r="J341" s="1376"/>
      <c r="K341" s="1270"/>
      <c r="L341" s="1455"/>
      <c r="M341" s="1457"/>
      <c r="N341" s="662"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x14ac:dyDescent="0.15">
      <c r="A342" s="1228">
        <v>83</v>
      </c>
      <c r="B342" s="1274"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2275</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2188</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x14ac:dyDescent="0.15">
      <c r="A343" s="1229"/>
      <c r="B343" s="1275"/>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x14ac:dyDescent="0.15">
      <c r="A344" s="1243"/>
      <c r="B344" s="1275"/>
      <c r="C344" s="1264"/>
      <c r="D344" s="1264"/>
      <c r="E344" s="1264"/>
      <c r="F344" s="1265"/>
      <c r="G344" s="1269"/>
      <c r="H344" s="1269"/>
      <c r="I344" s="1269"/>
      <c r="J344" s="1375"/>
      <c r="K344" s="1269"/>
      <c r="L344" s="1454"/>
      <c r="M344" s="1451"/>
      <c r="N344" s="1374"/>
      <c r="O344" s="1371"/>
      <c r="P344" s="1393" t="s">
        <v>2196</v>
      </c>
      <c r="Q344" s="1507" t="str">
        <f>IFERROR(VLOOKUP('別紙様式2-2（４・５月分）'!AR260,【参考】数式用!$AT$5:$AV$22,3,FALSE),"")</f>
        <v/>
      </c>
      <c r="R344" s="1391" t="s">
        <v>2207</v>
      </c>
      <c r="S344" s="1399" t="str">
        <f>IFERROR(VLOOKUP(K342,【参考】数式用!$A$5:$AB$27,MATCH(Q344,【参考】数式用!$B$4:$AB$4,0)+1,0),"")</f>
        <v/>
      </c>
      <c r="T344" s="1462" t="s">
        <v>2285</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2188</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54"/>
      <c r="AV344" s="1496" t="str">
        <f t="shared" ref="AV344" si="405">IF(OR(AB342&lt;&gt;7,AD342&lt;&gt;3),"V列に色付け","")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x14ac:dyDescent="0.2">
      <c r="A345" s="1230"/>
      <c r="B345" s="1379"/>
      <c r="C345" s="1380"/>
      <c r="D345" s="1380"/>
      <c r="E345" s="1380"/>
      <c r="F345" s="1381"/>
      <c r="G345" s="1270"/>
      <c r="H345" s="1270"/>
      <c r="I345" s="1270"/>
      <c r="J345" s="1376"/>
      <c r="K345" s="1270"/>
      <c r="L345" s="1455"/>
      <c r="M345" s="1452"/>
      <c r="N345" s="662"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x14ac:dyDescent="0.15">
      <c r="A346" s="1244">
        <v>84</v>
      </c>
      <c r="B346" s="1275"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2275</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2188</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x14ac:dyDescent="0.15">
      <c r="A347" s="1229"/>
      <c r="B347" s="1275"/>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x14ac:dyDescent="0.15">
      <c r="A348" s="1243"/>
      <c r="B348" s="1275"/>
      <c r="C348" s="1264"/>
      <c r="D348" s="1264"/>
      <c r="E348" s="1264"/>
      <c r="F348" s="1265"/>
      <c r="G348" s="1269"/>
      <c r="H348" s="1269"/>
      <c r="I348" s="1269"/>
      <c r="J348" s="1375"/>
      <c r="K348" s="1269"/>
      <c r="L348" s="1454"/>
      <c r="M348" s="1456"/>
      <c r="N348" s="1374"/>
      <c r="O348" s="1371"/>
      <c r="P348" s="1393" t="s">
        <v>2196</v>
      </c>
      <c r="Q348" s="1507" t="str">
        <f>IFERROR(VLOOKUP('別紙様式2-2（４・５月分）'!AR263,【参考】数式用!$AT$5:$AV$22,3,FALSE),"")</f>
        <v/>
      </c>
      <c r="R348" s="1391" t="s">
        <v>2207</v>
      </c>
      <c r="S348" s="1397" t="str">
        <f>IFERROR(VLOOKUP(K346,【参考】数式用!$A$5:$AB$27,MATCH(Q348,【参考】数式用!$B$4:$AB$4,0)+1,0),"")</f>
        <v/>
      </c>
      <c r="T348" s="1462" t="s">
        <v>2285</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2188</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54"/>
      <c r="AV348" s="1496" t="str">
        <f t="shared" ref="AV348" si="410">IF(OR(AB346&lt;&gt;7,AD346&lt;&gt;3),"V列に色付け","")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x14ac:dyDescent="0.2">
      <c r="A349" s="1230"/>
      <c r="B349" s="1379"/>
      <c r="C349" s="1380"/>
      <c r="D349" s="1380"/>
      <c r="E349" s="1380"/>
      <c r="F349" s="1381"/>
      <c r="G349" s="1270"/>
      <c r="H349" s="1270"/>
      <c r="I349" s="1270"/>
      <c r="J349" s="1376"/>
      <c r="K349" s="1270"/>
      <c r="L349" s="1455"/>
      <c r="M349" s="1457"/>
      <c r="N349" s="662"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x14ac:dyDescent="0.15">
      <c r="A350" s="1228">
        <v>85</v>
      </c>
      <c r="B350" s="1274"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2275</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2188</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x14ac:dyDescent="0.15">
      <c r="A351" s="1229"/>
      <c r="B351" s="1275"/>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x14ac:dyDescent="0.15">
      <c r="A352" s="1243"/>
      <c r="B352" s="1275"/>
      <c r="C352" s="1264"/>
      <c r="D352" s="1264"/>
      <c r="E352" s="1264"/>
      <c r="F352" s="1265"/>
      <c r="G352" s="1269"/>
      <c r="H352" s="1269"/>
      <c r="I352" s="1269"/>
      <c r="J352" s="1375"/>
      <c r="K352" s="1269"/>
      <c r="L352" s="1454"/>
      <c r="M352" s="1451"/>
      <c r="N352" s="1374"/>
      <c r="O352" s="1371"/>
      <c r="P352" s="1393" t="s">
        <v>2196</v>
      </c>
      <c r="Q352" s="1507" t="str">
        <f>IFERROR(VLOOKUP('別紙様式2-2（４・５月分）'!AR266,【参考】数式用!$AT$5:$AV$22,3,FALSE),"")</f>
        <v/>
      </c>
      <c r="R352" s="1391" t="s">
        <v>2207</v>
      </c>
      <c r="S352" s="1399" t="str">
        <f>IFERROR(VLOOKUP(K350,【参考】数式用!$A$5:$AB$27,MATCH(Q352,【参考】数式用!$B$4:$AB$4,0)+1,0),"")</f>
        <v/>
      </c>
      <c r="T352" s="1462" t="s">
        <v>2285</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2188</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54"/>
      <c r="AV352" s="1496" t="str">
        <f t="shared" ref="AV352" si="415">IF(OR(AB350&lt;&gt;7,AD350&lt;&gt;3),"V列に色付け","")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x14ac:dyDescent="0.2">
      <c r="A353" s="1230"/>
      <c r="B353" s="1379"/>
      <c r="C353" s="1380"/>
      <c r="D353" s="1380"/>
      <c r="E353" s="1380"/>
      <c r="F353" s="1381"/>
      <c r="G353" s="1270"/>
      <c r="H353" s="1270"/>
      <c r="I353" s="1270"/>
      <c r="J353" s="1376"/>
      <c r="K353" s="1270"/>
      <c r="L353" s="1455"/>
      <c r="M353" s="1452"/>
      <c r="N353" s="662"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x14ac:dyDescent="0.15">
      <c r="A354" s="1244">
        <v>86</v>
      </c>
      <c r="B354" s="1275"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2275</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2188</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x14ac:dyDescent="0.15">
      <c r="A355" s="1229"/>
      <c r="B355" s="1275"/>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x14ac:dyDescent="0.15">
      <c r="A356" s="1243"/>
      <c r="B356" s="1275"/>
      <c r="C356" s="1264"/>
      <c r="D356" s="1264"/>
      <c r="E356" s="1264"/>
      <c r="F356" s="1265"/>
      <c r="G356" s="1269"/>
      <c r="H356" s="1269"/>
      <c r="I356" s="1269"/>
      <c r="J356" s="1375"/>
      <c r="K356" s="1269"/>
      <c r="L356" s="1454"/>
      <c r="M356" s="1456"/>
      <c r="N356" s="1374"/>
      <c r="O356" s="1371"/>
      <c r="P356" s="1393" t="s">
        <v>2196</v>
      </c>
      <c r="Q356" s="1507" t="str">
        <f>IFERROR(VLOOKUP('別紙様式2-2（４・５月分）'!AR269,【参考】数式用!$AT$5:$AV$22,3,FALSE),"")</f>
        <v/>
      </c>
      <c r="R356" s="1391" t="s">
        <v>2207</v>
      </c>
      <c r="S356" s="1397" t="str">
        <f>IFERROR(VLOOKUP(K354,【参考】数式用!$A$5:$AB$27,MATCH(Q356,【参考】数式用!$B$4:$AB$4,0)+1,0),"")</f>
        <v/>
      </c>
      <c r="T356" s="1462" t="s">
        <v>2285</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2188</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54"/>
      <c r="AV356" s="1496" t="str">
        <f t="shared" ref="AV356" si="420">IF(OR(AB354&lt;&gt;7,AD354&lt;&gt;3),"V列に色付け","")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x14ac:dyDescent="0.2">
      <c r="A357" s="1230"/>
      <c r="B357" s="1379"/>
      <c r="C357" s="1380"/>
      <c r="D357" s="1380"/>
      <c r="E357" s="1380"/>
      <c r="F357" s="1381"/>
      <c r="G357" s="1270"/>
      <c r="H357" s="1270"/>
      <c r="I357" s="1270"/>
      <c r="J357" s="1376"/>
      <c r="K357" s="1270"/>
      <c r="L357" s="1455"/>
      <c r="M357" s="1457"/>
      <c r="N357" s="662"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x14ac:dyDescent="0.15">
      <c r="A358" s="1228">
        <v>87</v>
      </c>
      <c r="B358" s="1274"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2275</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2188</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x14ac:dyDescent="0.15">
      <c r="A359" s="1229"/>
      <c r="B359" s="1275"/>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x14ac:dyDescent="0.15">
      <c r="A360" s="1243"/>
      <c r="B360" s="1275"/>
      <c r="C360" s="1264"/>
      <c r="D360" s="1264"/>
      <c r="E360" s="1264"/>
      <c r="F360" s="1265"/>
      <c r="G360" s="1269"/>
      <c r="H360" s="1269"/>
      <c r="I360" s="1269"/>
      <c r="J360" s="1375"/>
      <c r="K360" s="1269"/>
      <c r="L360" s="1454"/>
      <c r="M360" s="1451"/>
      <c r="N360" s="1374"/>
      <c r="O360" s="1371"/>
      <c r="P360" s="1393" t="s">
        <v>2196</v>
      </c>
      <c r="Q360" s="1507" t="str">
        <f>IFERROR(VLOOKUP('別紙様式2-2（４・５月分）'!AR272,【参考】数式用!$AT$5:$AV$22,3,FALSE),"")</f>
        <v/>
      </c>
      <c r="R360" s="1391" t="s">
        <v>2207</v>
      </c>
      <c r="S360" s="1399" t="str">
        <f>IFERROR(VLOOKUP(K358,【参考】数式用!$A$5:$AB$27,MATCH(Q360,【参考】数式用!$B$4:$AB$4,0)+1,0),"")</f>
        <v/>
      </c>
      <c r="T360" s="1462" t="s">
        <v>2285</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2188</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54"/>
      <c r="AV360" s="1496" t="str">
        <f t="shared" ref="AV360" si="425">IF(OR(AB358&lt;&gt;7,AD358&lt;&gt;3),"V列に色付け","")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x14ac:dyDescent="0.2">
      <c r="A361" s="1230"/>
      <c r="B361" s="1379"/>
      <c r="C361" s="1380"/>
      <c r="D361" s="1380"/>
      <c r="E361" s="1380"/>
      <c r="F361" s="1381"/>
      <c r="G361" s="1270"/>
      <c r="H361" s="1270"/>
      <c r="I361" s="1270"/>
      <c r="J361" s="1376"/>
      <c r="K361" s="1270"/>
      <c r="L361" s="1455"/>
      <c r="M361" s="1452"/>
      <c r="N361" s="662"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x14ac:dyDescent="0.15">
      <c r="A362" s="1244">
        <v>88</v>
      </c>
      <c r="B362" s="1275"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2275</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2188</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x14ac:dyDescent="0.15">
      <c r="A363" s="1229"/>
      <c r="B363" s="1275"/>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x14ac:dyDescent="0.15">
      <c r="A364" s="1243"/>
      <c r="B364" s="1275"/>
      <c r="C364" s="1264"/>
      <c r="D364" s="1264"/>
      <c r="E364" s="1264"/>
      <c r="F364" s="1265"/>
      <c r="G364" s="1269"/>
      <c r="H364" s="1269"/>
      <c r="I364" s="1269"/>
      <c r="J364" s="1375"/>
      <c r="K364" s="1269"/>
      <c r="L364" s="1454"/>
      <c r="M364" s="1456"/>
      <c r="N364" s="1374"/>
      <c r="O364" s="1371"/>
      <c r="P364" s="1393" t="s">
        <v>2196</v>
      </c>
      <c r="Q364" s="1507" t="str">
        <f>IFERROR(VLOOKUP('別紙様式2-2（４・５月分）'!AR275,【参考】数式用!$AT$5:$AV$22,3,FALSE),"")</f>
        <v/>
      </c>
      <c r="R364" s="1391" t="s">
        <v>2207</v>
      </c>
      <c r="S364" s="1397" t="str">
        <f>IFERROR(VLOOKUP(K362,【参考】数式用!$A$5:$AB$27,MATCH(Q364,【参考】数式用!$B$4:$AB$4,0)+1,0),"")</f>
        <v/>
      </c>
      <c r="T364" s="1462" t="s">
        <v>2285</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2188</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54"/>
      <c r="AV364" s="1496" t="str">
        <f t="shared" ref="AV364" si="430">IF(OR(AB362&lt;&gt;7,AD362&lt;&gt;3),"V列に色付け","")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x14ac:dyDescent="0.2">
      <c r="A365" s="1230"/>
      <c r="B365" s="1379"/>
      <c r="C365" s="1380"/>
      <c r="D365" s="1380"/>
      <c r="E365" s="1380"/>
      <c r="F365" s="1381"/>
      <c r="G365" s="1270"/>
      <c r="H365" s="1270"/>
      <c r="I365" s="1270"/>
      <c r="J365" s="1376"/>
      <c r="K365" s="1270"/>
      <c r="L365" s="1455"/>
      <c r="M365" s="1457"/>
      <c r="N365" s="662"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x14ac:dyDescent="0.15">
      <c r="A366" s="1228">
        <v>89</v>
      </c>
      <c r="B366" s="1274"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2275</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2188</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x14ac:dyDescent="0.15">
      <c r="A367" s="1229"/>
      <c r="B367" s="1275"/>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x14ac:dyDescent="0.15">
      <c r="A368" s="1243"/>
      <c r="B368" s="1275"/>
      <c r="C368" s="1264"/>
      <c r="D368" s="1264"/>
      <c r="E368" s="1264"/>
      <c r="F368" s="1265"/>
      <c r="G368" s="1269"/>
      <c r="H368" s="1269"/>
      <c r="I368" s="1269"/>
      <c r="J368" s="1375"/>
      <c r="K368" s="1269"/>
      <c r="L368" s="1454"/>
      <c r="M368" s="1451"/>
      <c r="N368" s="1374"/>
      <c r="O368" s="1371"/>
      <c r="P368" s="1393" t="s">
        <v>2196</v>
      </c>
      <c r="Q368" s="1507" t="str">
        <f>IFERROR(VLOOKUP('別紙様式2-2（４・５月分）'!AR278,【参考】数式用!$AT$5:$AV$22,3,FALSE),"")</f>
        <v/>
      </c>
      <c r="R368" s="1391" t="s">
        <v>2207</v>
      </c>
      <c r="S368" s="1399" t="str">
        <f>IFERROR(VLOOKUP(K366,【参考】数式用!$A$5:$AB$27,MATCH(Q368,【参考】数式用!$B$4:$AB$4,0)+1,0),"")</f>
        <v/>
      </c>
      <c r="T368" s="1462" t="s">
        <v>2285</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2188</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54"/>
      <c r="AV368" s="1496" t="str">
        <f t="shared" ref="AV368" si="435">IF(OR(AB366&lt;&gt;7,AD366&lt;&gt;3),"V列に色付け","")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x14ac:dyDescent="0.2">
      <c r="A369" s="1230"/>
      <c r="B369" s="1379"/>
      <c r="C369" s="1380"/>
      <c r="D369" s="1380"/>
      <c r="E369" s="1380"/>
      <c r="F369" s="1381"/>
      <c r="G369" s="1270"/>
      <c r="H369" s="1270"/>
      <c r="I369" s="1270"/>
      <c r="J369" s="1376"/>
      <c r="K369" s="1270"/>
      <c r="L369" s="1455"/>
      <c r="M369" s="1452"/>
      <c r="N369" s="662"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x14ac:dyDescent="0.15">
      <c r="A370" s="1244">
        <v>90</v>
      </c>
      <c r="B370" s="1275"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2275</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2188</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x14ac:dyDescent="0.15">
      <c r="A371" s="1229"/>
      <c r="B371" s="1275"/>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x14ac:dyDescent="0.15">
      <c r="A372" s="1243"/>
      <c r="B372" s="1275"/>
      <c r="C372" s="1264"/>
      <c r="D372" s="1264"/>
      <c r="E372" s="1264"/>
      <c r="F372" s="1265"/>
      <c r="G372" s="1269"/>
      <c r="H372" s="1269"/>
      <c r="I372" s="1269"/>
      <c r="J372" s="1375"/>
      <c r="K372" s="1269"/>
      <c r="L372" s="1454"/>
      <c r="M372" s="1456"/>
      <c r="N372" s="1374"/>
      <c r="O372" s="1371"/>
      <c r="P372" s="1393" t="s">
        <v>2196</v>
      </c>
      <c r="Q372" s="1507" t="str">
        <f>IFERROR(VLOOKUP('別紙様式2-2（４・５月分）'!AR281,【参考】数式用!$AT$5:$AV$22,3,FALSE),"")</f>
        <v/>
      </c>
      <c r="R372" s="1391" t="s">
        <v>2207</v>
      </c>
      <c r="S372" s="1397" t="str">
        <f>IFERROR(VLOOKUP(K370,【参考】数式用!$A$5:$AB$27,MATCH(Q372,【参考】数式用!$B$4:$AB$4,0)+1,0),"")</f>
        <v/>
      </c>
      <c r="T372" s="1462" t="s">
        <v>2285</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2188</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54"/>
      <c r="AV372" s="1496" t="str">
        <f t="shared" ref="AV372" si="440">IF(OR(AB370&lt;&gt;7,AD370&lt;&gt;3),"V列に色付け","")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x14ac:dyDescent="0.2">
      <c r="A373" s="1230"/>
      <c r="B373" s="1379"/>
      <c r="C373" s="1380"/>
      <c r="D373" s="1380"/>
      <c r="E373" s="1380"/>
      <c r="F373" s="1381"/>
      <c r="G373" s="1270"/>
      <c r="H373" s="1270"/>
      <c r="I373" s="1270"/>
      <c r="J373" s="1376"/>
      <c r="K373" s="1270"/>
      <c r="L373" s="1455"/>
      <c r="M373" s="1457"/>
      <c r="N373" s="662"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x14ac:dyDescent="0.15">
      <c r="A374" s="1228">
        <v>91</v>
      </c>
      <c r="B374" s="1275"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2275</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2188</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x14ac:dyDescent="0.15">
      <c r="A375" s="1229"/>
      <c r="B375" s="1275"/>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x14ac:dyDescent="0.15">
      <c r="A376" s="1243"/>
      <c r="B376" s="1275"/>
      <c r="C376" s="1264"/>
      <c r="D376" s="1264"/>
      <c r="E376" s="1264"/>
      <c r="F376" s="1265"/>
      <c r="G376" s="1269"/>
      <c r="H376" s="1269"/>
      <c r="I376" s="1269"/>
      <c r="J376" s="1375"/>
      <c r="K376" s="1269"/>
      <c r="L376" s="1454"/>
      <c r="M376" s="1456"/>
      <c r="N376" s="1374"/>
      <c r="O376" s="1371"/>
      <c r="P376" s="1393" t="s">
        <v>2196</v>
      </c>
      <c r="Q376" s="1507" t="str">
        <f>IFERROR(VLOOKUP('別紙様式2-2（４・５月分）'!AR284,【参考】数式用!$AT$5:$AV$22,3,FALSE),"")</f>
        <v/>
      </c>
      <c r="R376" s="1391" t="s">
        <v>2207</v>
      </c>
      <c r="S376" s="1397" t="str">
        <f>IFERROR(VLOOKUP(K374,【参考】数式用!$A$5:$AB$27,MATCH(Q376,【参考】数式用!$B$4:$AB$4,0)+1,0),"")</f>
        <v/>
      </c>
      <c r="T376" s="1462" t="s">
        <v>2285</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2188</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54"/>
      <c r="AV376" s="1496" t="str">
        <f t="shared" ref="AV376" si="445">IF(OR(AB374&lt;&gt;7,AD374&lt;&gt;3),"V列に色付け","")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x14ac:dyDescent="0.2">
      <c r="A377" s="1230"/>
      <c r="B377" s="1379"/>
      <c r="C377" s="1380"/>
      <c r="D377" s="1380"/>
      <c r="E377" s="1380"/>
      <c r="F377" s="1381"/>
      <c r="G377" s="1270"/>
      <c r="H377" s="1270"/>
      <c r="I377" s="1270"/>
      <c r="J377" s="1376"/>
      <c r="K377" s="1270"/>
      <c r="L377" s="1455"/>
      <c r="M377" s="1457"/>
      <c r="N377" s="662"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x14ac:dyDescent="0.15">
      <c r="A378" s="1244">
        <v>92</v>
      </c>
      <c r="B378" s="1274"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2275</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2188</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x14ac:dyDescent="0.15">
      <c r="A379" s="1229"/>
      <c r="B379" s="1275"/>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x14ac:dyDescent="0.15">
      <c r="A380" s="1243"/>
      <c r="B380" s="1275"/>
      <c r="C380" s="1264"/>
      <c r="D380" s="1264"/>
      <c r="E380" s="1264"/>
      <c r="F380" s="1265"/>
      <c r="G380" s="1269"/>
      <c r="H380" s="1269"/>
      <c r="I380" s="1269"/>
      <c r="J380" s="1375"/>
      <c r="K380" s="1269"/>
      <c r="L380" s="1454"/>
      <c r="M380" s="1451"/>
      <c r="N380" s="1374"/>
      <c r="O380" s="1371"/>
      <c r="P380" s="1393" t="s">
        <v>2196</v>
      </c>
      <c r="Q380" s="1507" t="str">
        <f>IFERROR(VLOOKUP('別紙様式2-2（４・５月分）'!AR287,【参考】数式用!$AT$5:$AV$22,3,FALSE),"")</f>
        <v/>
      </c>
      <c r="R380" s="1391" t="s">
        <v>2207</v>
      </c>
      <c r="S380" s="1399" t="str">
        <f>IFERROR(VLOOKUP(K378,【参考】数式用!$A$5:$AB$27,MATCH(Q380,【参考】数式用!$B$4:$AB$4,0)+1,0),"")</f>
        <v/>
      </c>
      <c r="T380" s="1462" t="s">
        <v>2285</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2188</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54"/>
      <c r="AV380" s="1496" t="str">
        <f t="shared" ref="AV380" si="450">IF(OR(AB378&lt;&gt;7,AD378&lt;&gt;3),"V列に色付け","")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x14ac:dyDescent="0.2">
      <c r="A381" s="1230"/>
      <c r="B381" s="1379"/>
      <c r="C381" s="1380"/>
      <c r="D381" s="1380"/>
      <c r="E381" s="1380"/>
      <c r="F381" s="1381"/>
      <c r="G381" s="1270"/>
      <c r="H381" s="1270"/>
      <c r="I381" s="1270"/>
      <c r="J381" s="1376"/>
      <c r="K381" s="1270"/>
      <c r="L381" s="1455"/>
      <c r="M381" s="1452"/>
      <c r="N381" s="662"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x14ac:dyDescent="0.15">
      <c r="A382" s="1228">
        <v>93</v>
      </c>
      <c r="B382" s="1275"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2275</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2188</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x14ac:dyDescent="0.15">
      <c r="A383" s="1229"/>
      <c r="B383" s="1275"/>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x14ac:dyDescent="0.15">
      <c r="A384" s="1243"/>
      <c r="B384" s="1275"/>
      <c r="C384" s="1264"/>
      <c r="D384" s="1264"/>
      <c r="E384" s="1264"/>
      <c r="F384" s="1265"/>
      <c r="G384" s="1269"/>
      <c r="H384" s="1269"/>
      <c r="I384" s="1269"/>
      <c r="J384" s="1375"/>
      <c r="K384" s="1269"/>
      <c r="L384" s="1454"/>
      <c r="M384" s="1456"/>
      <c r="N384" s="1374"/>
      <c r="O384" s="1371"/>
      <c r="P384" s="1393" t="s">
        <v>2196</v>
      </c>
      <c r="Q384" s="1507" t="str">
        <f>IFERROR(VLOOKUP('別紙様式2-2（４・５月分）'!AR290,【参考】数式用!$AT$5:$AV$22,3,FALSE),"")</f>
        <v/>
      </c>
      <c r="R384" s="1391" t="s">
        <v>2207</v>
      </c>
      <c r="S384" s="1397" t="str">
        <f>IFERROR(VLOOKUP(K382,【参考】数式用!$A$5:$AB$27,MATCH(Q384,【参考】数式用!$B$4:$AB$4,0)+1,0),"")</f>
        <v/>
      </c>
      <c r="T384" s="1462" t="s">
        <v>2285</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2188</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54"/>
      <c r="AV384" s="1496" t="str">
        <f t="shared" ref="AV384" si="455">IF(OR(AB382&lt;&gt;7,AD382&lt;&gt;3),"V列に色付け","")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x14ac:dyDescent="0.2">
      <c r="A385" s="1230"/>
      <c r="B385" s="1379"/>
      <c r="C385" s="1380"/>
      <c r="D385" s="1380"/>
      <c r="E385" s="1380"/>
      <c r="F385" s="1381"/>
      <c r="G385" s="1270"/>
      <c r="H385" s="1270"/>
      <c r="I385" s="1270"/>
      <c r="J385" s="1376"/>
      <c r="K385" s="1270"/>
      <c r="L385" s="1455"/>
      <c r="M385" s="1457"/>
      <c r="N385" s="662"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x14ac:dyDescent="0.15">
      <c r="A386" s="1244">
        <v>94</v>
      </c>
      <c r="B386" s="1274"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2275</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2188</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x14ac:dyDescent="0.15">
      <c r="A387" s="1229"/>
      <c r="B387" s="1275"/>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x14ac:dyDescent="0.15">
      <c r="A388" s="1243"/>
      <c r="B388" s="1275"/>
      <c r="C388" s="1264"/>
      <c r="D388" s="1264"/>
      <c r="E388" s="1264"/>
      <c r="F388" s="1265"/>
      <c r="G388" s="1269"/>
      <c r="H388" s="1269"/>
      <c r="I388" s="1269"/>
      <c r="J388" s="1375"/>
      <c r="K388" s="1269"/>
      <c r="L388" s="1454"/>
      <c r="M388" s="1451"/>
      <c r="N388" s="1374"/>
      <c r="O388" s="1371"/>
      <c r="P388" s="1393" t="s">
        <v>2196</v>
      </c>
      <c r="Q388" s="1507" t="str">
        <f>IFERROR(VLOOKUP('別紙様式2-2（４・５月分）'!AR293,【参考】数式用!$AT$5:$AV$22,3,FALSE),"")</f>
        <v/>
      </c>
      <c r="R388" s="1391" t="s">
        <v>2207</v>
      </c>
      <c r="S388" s="1399" t="str">
        <f>IFERROR(VLOOKUP(K386,【参考】数式用!$A$5:$AB$27,MATCH(Q388,【参考】数式用!$B$4:$AB$4,0)+1,0),"")</f>
        <v/>
      </c>
      <c r="T388" s="1462" t="s">
        <v>2285</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2188</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54"/>
      <c r="AV388" s="1496" t="str">
        <f t="shared" ref="AV388" si="460">IF(OR(AB386&lt;&gt;7,AD386&lt;&gt;3),"V列に色付け","")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x14ac:dyDescent="0.2">
      <c r="A389" s="1230"/>
      <c r="B389" s="1379"/>
      <c r="C389" s="1380"/>
      <c r="D389" s="1380"/>
      <c r="E389" s="1380"/>
      <c r="F389" s="1381"/>
      <c r="G389" s="1270"/>
      <c r="H389" s="1270"/>
      <c r="I389" s="1270"/>
      <c r="J389" s="1376"/>
      <c r="K389" s="1270"/>
      <c r="L389" s="1455"/>
      <c r="M389" s="1452"/>
      <c r="N389" s="662"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x14ac:dyDescent="0.15">
      <c r="A390" s="1228">
        <v>95</v>
      </c>
      <c r="B390" s="1275"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2275</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2188</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x14ac:dyDescent="0.15">
      <c r="A391" s="1229"/>
      <c r="B391" s="1275"/>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x14ac:dyDescent="0.15">
      <c r="A392" s="1243"/>
      <c r="B392" s="1275"/>
      <c r="C392" s="1264"/>
      <c r="D392" s="1264"/>
      <c r="E392" s="1264"/>
      <c r="F392" s="1265"/>
      <c r="G392" s="1269"/>
      <c r="H392" s="1269"/>
      <c r="I392" s="1269"/>
      <c r="J392" s="1375"/>
      <c r="K392" s="1269"/>
      <c r="L392" s="1454"/>
      <c r="M392" s="1456"/>
      <c r="N392" s="1374"/>
      <c r="O392" s="1371"/>
      <c r="P392" s="1393" t="s">
        <v>2196</v>
      </c>
      <c r="Q392" s="1507" t="str">
        <f>IFERROR(VLOOKUP('別紙様式2-2（４・５月分）'!AR296,【参考】数式用!$AT$5:$AV$22,3,FALSE),"")</f>
        <v/>
      </c>
      <c r="R392" s="1391" t="s">
        <v>2207</v>
      </c>
      <c r="S392" s="1397" t="str">
        <f>IFERROR(VLOOKUP(K390,【参考】数式用!$A$5:$AB$27,MATCH(Q392,【参考】数式用!$B$4:$AB$4,0)+1,0),"")</f>
        <v/>
      </c>
      <c r="T392" s="1462" t="s">
        <v>2285</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2188</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54"/>
      <c r="AV392" s="1496" t="str">
        <f t="shared" ref="AV392" si="465">IF(OR(AB390&lt;&gt;7,AD390&lt;&gt;3),"V列に色付け","")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x14ac:dyDescent="0.2">
      <c r="A393" s="1230"/>
      <c r="B393" s="1379"/>
      <c r="C393" s="1380"/>
      <c r="D393" s="1380"/>
      <c r="E393" s="1380"/>
      <c r="F393" s="1381"/>
      <c r="G393" s="1270"/>
      <c r="H393" s="1270"/>
      <c r="I393" s="1270"/>
      <c r="J393" s="1376"/>
      <c r="K393" s="1270"/>
      <c r="L393" s="1455"/>
      <c r="M393" s="1457"/>
      <c r="N393" s="662"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x14ac:dyDescent="0.15">
      <c r="A394" s="1244">
        <v>96</v>
      </c>
      <c r="B394" s="1274"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2275</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2188</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x14ac:dyDescent="0.15">
      <c r="A395" s="1229"/>
      <c r="B395" s="1275"/>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x14ac:dyDescent="0.15">
      <c r="A396" s="1243"/>
      <c r="B396" s="1275"/>
      <c r="C396" s="1264"/>
      <c r="D396" s="1264"/>
      <c r="E396" s="1264"/>
      <c r="F396" s="1265"/>
      <c r="G396" s="1269"/>
      <c r="H396" s="1269"/>
      <c r="I396" s="1269"/>
      <c r="J396" s="1375"/>
      <c r="K396" s="1269"/>
      <c r="L396" s="1454"/>
      <c r="M396" s="1451"/>
      <c r="N396" s="1374"/>
      <c r="O396" s="1371"/>
      <c r="P396" s="1393" t="s">
        <v>2196</v>
      </c>
      <c r="Q396" s="1507" t="str">
        <f>IFERROR(VLOOKUP('別紙様式2-2（４・５月分）'!AR299,【参考】数式用!$AT$5:$AV$22,3,FALSE),"")</f>
        <v/>
      </c>
      <c r="R396" s="1391" t="s">
        <v>2207</v>
      </c>
      <c r="S396" s="1399" t="str">
        <f>IFERROR(VLOOKUP(K394,【参考】数式用!$A$5:$AB$27,MATCH(Q396,【参考】数式用!$B$4:$AB$4,0)+1,0),"")</f>
        <v/>
      </c>
      <c r="T396" s="1462" t="s">
        <v>2285</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2188</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54"/>
      <c r="AV396" s="1496" t="str">
        <f t="shared" ref="AV396" si="470">IF(OR(AB394&lt;&gt;7,AD394&lt;&gt;3),"V列に色付け","")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x14ac:dyDescent="0.2">
      <c r="A397" s="1230"/>
      <c r="B397" s="1379"/>
      <c r="C397" s="1380"/>
      <c r="D397" s="1380"/>
      <c r="E397" s="1380"/>
      <c r="F397" s="1381"/>
      <c r="G397" s="1270"/>
      <c r="H397" s="1270"/>
      <c r="I397" s="1270"/>
      <c r="J397" s="1376"/>
      <c r="K397" s="1270"/>
      <c r="L397" s="1455"/>
      <c r="M397" s="1452"/>
      <c r="N397" s="662"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x14ac:dyDescent="0.15">
      <c r="A398" s="1228">
        <v>97</v>
      </c>
      <c r="B398" s="1275"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2275</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2188</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x14ac:dyDescent="0.15">
      <c r="A399" s="1229"/>
      <c r="B399" s="1275"/>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x14ac:dyDescent="0.15">
      <c r="A400" s="1243"/>
      <c r="B400" s="1275"/>
      <c r="C400" s="1264"/>
      <c r="D400" s="1264"/>
      <c r="E400" s="1264"/>
      <c r="F400" s="1265"/>
      <c r="G400" s="1269"/>
      <c r="H400" s="1269"/>
      <c r="I400" s="1269"/>
      <c r="J400" s="1375"/>
      <c r="K400" s="1269"/>
      <c r="L400" s="1454"/>
      <c r="M400" s="1456"/>
      <c r="N400" s="1374"/>
      <c r="O400" s="1371"/>
      <c r="P400" s="1393" t="s">
        <v>2196</v>
      </c>
      <c r="Q400" s="1507" t="str">
        <f>IFERROR(VLOOKUP('別紙様式2-2（４・５月分）'!AR302,【参考】数式用!$AT$5:$AV$22,3,FALSE),"")</f>
        <v/>
      </c>
      <c r="R400" s="1391" t="s">
        <v>2207</v>
      </c>
      <c r="S400" s="1397" t="str">
        <f>IFERROR(VLOOKUP(K398,【参考】数式用!$A$5:$AB$27,MATCH(Q400,【参考】数式用!$B$4:$AB$4,0)+1,0),"")</f>
        <v/>
      </c>
      <c r="T400" s="1462" t="s">
        <v>2285</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2188</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54"/>
      <c r="AV400" s="1496" t="str">
        <f t="shared" ref="AV400" si="475">IF(OR(AB398&lt;&gt;7,AD398&lt;&gt;3),"V列に色付け","")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x14ac:dyDescent="0.2">
      <c r="A401" s="1230"/>
      <c r="B401" s="1379"/>
      <c r="C401" s="1380"/>
      <c r="D401" s="1380"/>
      <c r="E401" s="1380"/>
      <c r="F401" s="1381"/>
      <c r="G401" s="1270"/>
      <c r="H401" s="1270"/>
      <c r="I401" s="1270"/>
      <c r="J401" s="1376"/>
      <c r="K401" s="1270"/>
      <c r="L401" s="1455"/>
      <c r="M401" s="1457"/>
      <c r="N401" s="662"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x14ac:dyDescent="0.15">
      <c r="A402" s="1244">
        <v>98</v>
      </c>
      <c r="B402" s="1274"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2275</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2188</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x14ac:dyDescent="0.15">
      <c r="A403" s="1229"/>
      <c r="B403" s="1275"/>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x14ac:dyDescent="0.15">
      <c r="A404" s="1243"/>
      <c r="B404" s="1275"/>
      <c r="C404" s="1264"/>
      <c r="D404" s="1264"/>
      <c r="E404" s="1264"/>
      <c r="F404" s="1265"/>
      <c r="G404" s="1269"/>
      <c r="H404" s="1269"/>
      <c r="I404" s="1269"/>
      <c r="J404" s="1375"/>
      <c r="K404" s="1269"/>
      <c r="L404" s="1454"/>
      <c r="M404" s="1451"/>
      <c r="N404" s="1374"/>
      <c r="O404" s="1371"/>
      <c r="P404" s="1393" t="s">
        <v>2196</v>
      </c>
      <c r="Q404" s="1507" t="str">
        <f>IFERROR(VLOOKUP('別紙様式2-2（４・５月分）'!AR305,【参考】数式用!$AT$5:$AV$22,3,FALSE),"")</f>
        <v/>
      </c>
      <c r="R404" s="1391" t="s">
        <v>2207</v>
      </c>
      <c r="S404" s="1399" t="str">
        <f>IFERROR(VLOOKUP(K402,【参考】数式用!$A$5:$AB$27,MATCH(Q404,【参考】数式用!$B$4:$AB$4,0)+1,0),"")</f>
        <v/>
      </c>
      <c r="T404" s="1462" t="s">
        <v>2285</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2188</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54"/>
      <c r="AV404" s="1496" t="str">
        <f t="shared" ref="AV404" si="480">IF(OR(AB402&lt;&gt;7,AD402&lt;&gt;3),"V列に色付け","")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x14ac:dyDescent="0.2">
      <c r="A405" s="1230"/>
      <c r="B405" s="1379"/>
      <c r="C405" s="1380"/>
      <c r="D405" s="1380"/>
      <c r="E405" s="1380"/>
      <c r="F405" s="1381"/>
      <c r="G405" s="1270"/>
      <c r="H405" s="1270"/>
      <c r="I405" s="1270"/>
      <c r="J405" s="1376"/>
      <c r="K405" s="1270"/>
      <c r="L405" s="1455"/>
      <c r="M405" s="1452"/>
      <c r="N405" s="662"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x14ac:dyDescent="0.15">
      <c r="A406" s="1228">
        <v>99</v>
      </c>
      <c r="B406" s="1275"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2275</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2188</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x14ac:dyDescent="0.15">
      <c r="A407" s="1229"/>
      <c r="B407" s="1275"/>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x14ac:dyDescent="0.15">
      <c r="A408" s="1243"/>
      <c r="B408" s="1275"/>
      <c r="C408" s="1264"/>
      <c r="D408" s="1264"/>
      <c r="E408" s="1264"/>
      <c r="F408" s="1265"/>
      <c r="G408" s="1269"/>
      <c r="H408" s="1269"/>
      <c r="I408" s="1269"/>
      <c r="J408" s="1375"/>
      <c r="K408" s="1269"/>
      <c r="L408" s="1454"/>
      <c r="M408" s="1456"/>
      <c r="N408" s="1374"/>
      <c r="O408" s="1371"/>
      <c r="P408" s="1393" t="s">
        <v>2196</v>
      </c>
      <c r="Q408" s="1507" t="str">
        <f>IFERROR(VLOOKUP('別紙様式2-2（４・５月分）'!AR308,【参考】数式用!$AT$5:$AV$22,3,FALSE),"")</f>
        <v/>
      </c>
      <c r="R408" s="1391" t="s">
        <v>2207</v>
      </c>
      <c r="S408" s="1397" t="str">
        <f>IFERROR(VLOOKUP(K406,【参考】数式用!$A$5:$AB$27,MATCH(Q408,【参考】数式用!$B$4:$AB$4,0)+1,0),"")</f>
        <v/>
      </c>
      <c r="T408" s="1462" t="s">
        <v>2285</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2188</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54"/>
      <c r="AV408" s="1496" t="str">
        <f t="shared" ref="AV408" si="485">IF(OR(AB406&lt;&gt;7,AD406&lt;&gt;3),"V列に色付け","")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x14ac:dyDescent="0.2">
      <c r="A409" s="1230"/>
      <c r="B409" s="1379"/>
      <c r="C409" s="1380"/>
      <c r="D409" s="1380"/>
      <c r="E409" s="1380"/>
      <c r="F409" s="1381"/>
      <c r="G409" s="1270"/>
      <c r="H409" s="1270"/>
      <c r="I409" s="1270"/>
      <c r="J409" s="1376"/>
      <c r="K409" s="1270"/>
      <c r="L409" s="1455"/>
      <c r="M409" s="1457"/>
      <c r="N409" s="662"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x14ac:dyDescent="0.15">
      <c r="A410" s="1244">
        <v>100</v>
      </c>
      <c r="B410" s="1274"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2275</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2188</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x14ac:dyDescent="0.15">
      <c r="A411" s="1229"/>
      <c r="B411" s="1275"/>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x14ac:dyDescent="0.15">
      <c r="A412" s="1243"/>
      <c r="B412" s="1275"/>
      <c r="C412" s="1264"/>
      <c r="D412" s="1264"/>
      <c r="E412" s="1264"/>
      <c r="F412" s="1265"/>
      <c r="G412" s="1269"/>
      <c r="H412" s="1269"/>
      <c r="I412" s="1269"/>
      <c r="J412" s="1375"/>
      <c r="K412" s="1269"/>
      <c r="L412" s="1454"/>
      <c r="M412" s="1451"/>
      <c r="N412" s="1374"/>
      <c r="O412" s="1371"/>
      <c r="P412" s="1393" t="s">
        <v>2196</v>
      </c>
      <c r="Q412" s="1507" t="str">
        <f>IFERROR(VLOOKUP('別紙様式2-2（４・５月分）'!AR311,【参考】数式用!$AT$5:$AV$22,3,FALSE),"")</f>
        <v/>
      </c>
      <c r="R412" s="1391" t="s">
        <v>2207</v>
      </c>
      <c r="S412" s="1399" t="str">
        <f>IFERROR(VLOOKUP(K410,【参考】数式用!$A$5:$AB$27,MATCH(Q412,【参考】数式用!$B$4:$AB$4,0)+1,0),"")</f>
        <v/>
      </c>
      <c r="T412" s="1462" t="s">
        <v>2285</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2188</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54"/>
      <c r="AV412" s="1496" t="str">
        <f t="shared" ref="AV412" si="490">IF(OR(AB410&lt;&gt;7,AD410&lt;&gt;3),"V列に色付け","")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x14ac:dyDescent="0.2">
      <c r="A413" s="1230"/>
      <c r="B413" s="1379"/>
      <c r="C413" s="1380"/>
      <c r="D413" s="1380"/>
      <c r="E413" s="1380"/>
      <c r="F413" s="1381"/>
      <c r="G413" s="1270"/>
      <c r="H413" s="1270"/>
      <c r="I413" s="1270"/>
      <c r="J413" s="1376"/>
      <c r="K413" s="1270"/>
      <c r="L413" s="1455"/>
      <c r="M413" s="1452"/>
      <c r="N413" s="662"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x14ac:dyDescent="0.15">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x14ac:dyDescent="0.2">
      <c r="A1" s="2" t="s">
        <v>2125</v>
      </c>
      <c r="B1" s="2"/>
      <c r="C1" s="2"/>
      <c r="D1" s="2"/>
      <c r="E1" s="2"/>
      <c r="AD1" s="27"/>
      <c r="AE1" s="2" t="s">
        <v>2355</v>
      </c>
      <c r="AJ1" s="1" t="s">
        <v>246</v>
      </c>
      <c r="AM1" s="1" t="s">
        <v>247</v>
      </c>
      <c r="AO1" s="2" t="s">
        <v>256</v>
      </c>
      <c r="AQ1" s="75" t="s">
        <v>2377</v>
      </c>
    </row>
    <row r="2" spans="1:48" ht="26.25" customHeight="1" x14ac:dyDescent="0.15">
      <c r="A2" s="1619" t="s">
        <v>18</v>
      </c>
      <c r="B2" s="1613" t="s">
        <v>43</v>
      </c>
      <c r="C2" s="1614"/>
      <c r="D2" s="1614"/>
      <c r="E2" s="1615"/>
      <c r="F2" s="1626" t="s">
        <v>106</v>
      </c>
      <c r="G2" s="1627"/>
      <c r="H2" s="1628"/>
      <c r="I2" s="1619" t="s">
        <v>205</v>
      </c>
      <c r="J2" s="1629"/>
      <c r="K2" s="1622" t="s">
        <v>206</v>
      </c>
      <c r="L2" s="1606"/>
      <c r="M2" s="1606"/>
      <c r="N2" s="1606"/>
      <c r="O2" s="1606"/>
      <c r="P2" s="1606"/>
      <c r="Q2" s="1606"/>
      <c r="R2" s="1606"/>
      <c r="S2" s="1606"/>
      <c r="T2" s="1606"/>
      <c r="U2" s="1606"/>
      <c r="V2" s="1606"/>
      <c r="W2" s="1606"/>
      <c r="X2" s="1606"/>
      <c r="Y2" s="1606"/>
      <c r="Z2" s="1606"/>
      <c r="AA2" s="1606"/>
      <c r="AB2" s="1610"/>
      <c r="AC2" s="1644" t="s">
        <v>2187</v>
      </c>
      <c r="AD2" s="27"/>
      <c r="AE2" s="1637" t="s">
        <v>18</v>
      </c>
      <c r="AF2" s="1637" t="s">
        <v>2354</v>
      </c>
      <c r="AG2" s="1638"/>
      <c r="AH2" s="1639"/>
      <c r="AJ2" s="57" t="s">
        <v>145</v>
      </c>
      <c r="AK2" s="82" t="s">
        <v>145</v>
      </c>
      <c r="AM2" s="87" t="s">
        <v>187</v>
      </c>
      <c r="AO2" s="119" t="s">
        <v>2113</v>
      </c>
      <c r="AQ2" s="1603" t="s">
        <v>43</v>
      </c>
      <c r="AR2" s="1606" t="s">
        <v>106</v>
      </c>
      <c r="AS2" s="1606" t="s">
        <v>205</v>
      </c>
      <c r="AT2" s="1631" t="s">
        <v>229</v>
      </c>
      <c r="AU2" s="1634" t="s">
        <v>228</v>
      </c>
      <c r="AV2" s="1610" t="s">
        <v>2205</v>
      </c>
    </row>
    <row r="3" spans="1:48" ht="38.25" customHeight="1" thickBot="1" x14ac:dyDescent="0.2">
      <c r="A3" s="1620"/>
      <c r="B3" s="1616" t="s">
        <v>274</v>
      </c>
      <c r="C3" s="1617"/>
      <c r="D3" s="1617"/>
      <c r="E3" s="1618"/>
      <c r="F3" s="1616" t="s">
        <v>42</v>
      </c>
      <c r="G3" s="1617"/>
      <c r="H3" s="1618"/>
      <c r="I3" s="1621"/>
      <c r="J3" s="1630"/>
      <c r="K3" s="1623" t="s">
        <v>207</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232</v>
      </c>
      <c r="AK3" s="80" t="s">
        <v>232</v>
      </c>
      <c r="AM3" s="88"/>
      <c r="AO3" s="98" t="s">
        <v>2114</v>
      </c>
      <c r="AQ3" s="1604"/>
      <c r="AR3" s="1607"/>
      <c r="AS3" s="1607"/>
      <c r="AT3" s="1632"/>
      <c r="AU3" s="1635"/>
      <c r="AV3" s="1611"/>
    </row>
    <row r="4" spans="1:48" ht="23.25" thickBot="1" x14ac:dyDescent="0.2">
      <c r="A4" s="1621"/>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6"/>
      <c r="AD4" s="27"/>
      <c r="AE4" s="1643"/>
      <c r="AF4" s="1640"/>
      <c r="AG4" s="1641"/>
      <c r="AH4" s="1642"/>
      <c r="AJ4" s="54" t="s">
        <v>233</v>
      </c>
      <c r="AK4" s="80" t="s">
        <v>233</v>
      </c>
      <c r="AO4" s="98" t="s">
        <v>2115</v>
      </c>
      <c r="AQ4" s="1605"/>
      <c r="AR4" s="1608"/>
      <c r="AS4" s="1608"/>
      <c r="AT4" s="1633"/>
      <c r="AU4" s="1636"/>
      <c r="AV4" s="1612"/>
    </row>
    <row r="5" spans="1:48" x14ac:dyDescent="0.15">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x14ac:dyDescent="0.2">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x14ac:dyDescent="0.2">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x14ac:dyDescent="0.15">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x14ac:dyDescent="0.15">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x14ac:dyDescent="0.15">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x14ac:dyDescent="0.15">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x14ac:dyDescent="0.15">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x14ac:dyDescent="0.15">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x14ac:dyDescent="0.15">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x14ac:dyDescent="0.15">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x14ac:dyDescent="0.15">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x14ac:dyDescent="0.15">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x14ac:dyDescent="0.15">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x14ac:dyDescent="0.15">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x14ac:dyDescent="0.15">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x14ac:dyDescent="0.15">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x14ac:dyDescent="0.2">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x14ac:dyDescent="0.15">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x14ac:dyDescent="0.2">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x14ac:dyDescent="0.2">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x14ac:dyDescent="0.15">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x14ac:dyDescent="0.2">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x14ac:dyDescent="0.15">
      <c r="K28" s="27"/>
      <c r="L28" s="27"/>
      <c r="M28" s="27"/>
      <c r="N28" s="27"/>
      <c r="O28" s="27"/>
      <c r="P28" s="27"/>
      <c r="Q28" s="27"/>
      <c r="R28" s="27"/>
      <c r="S28" s="27"/>
      <c r="T28" s="27"/>
      <c r="U28" s="27"/>
      <c r="V28" s="27"/>
      <c r="W28" s="27"/>
      <c r="X28" s="27"/>
      <c r="Y28" s="27"/>
      <c r="Z28" s="27"/>
      <c r="AA28" s="27"/>
      <c r="AB28" s="27"/>
      <c r="AC28" s="27"/>
      <c r="AD28" s="27"/>
      <c r="AE28" s="118"/>
    </row>
    <row r="29" spans="1:48" x14ac:dyDescent="0.15">
      <c r="K29" s="27"/>
      <c r="L29" s="27"/>
      <c r="M29" s="27"/>
      <c r="N29" s="27"/>
      <c r="O29" s="27"/>
      <c r="P29" s="27"/>
      <c r="Q29" s="27"/>
      <c r="R29" s="27"/>
      <c r="S29" s="27"/>
      <c r="T29" s="27"/>
      <c r="U29" s="27"/>
      <c r="V29" s="27"/>
      <c r="W29" s="27"/>
      <c r="X29" s="27"/>
      <c r="Y29" s="27"/>
      <c r="Z29" s="27"/>
      <c r="AA29" s="27"/>
      <c r="AB29" s="27"/>
      <c r="AC29" s="27"/>
      <c r="AD29" s="27"/>
      <c r="AE29" s="1602" t="s">
        <v>2126</v>
      </c>
      <c r="AF29" s="1602"/>
      <c r="AG29" s="1602"/>
      <c r="AH29" s="1602"/>
    </row>
    <row r="30" spans="1:48" ht="13.5" customHeight="1" x14ac:dyDescent="0.15">
      <c r="K30" s="27"/>
      <c r="L30" s="27"/>
      <c r="M30" s="27"/>
      <c r="N30" s="27"/>
      <c r="O30" s="27"/>
      <c r="P30" s="27"/>
      <c r="Q30" s="27"/>
      <c r="R30" s="27"/>
      <c r="S30" s="27"/>
      <c r="T30" s="27"/>
      <c r="U30" s="27"/>
      <c r="V30" s="27"/>
      <c r="W30" s="27"/>
      <c r="X30" s="27"/>
      <c r="Y30" s="27"/>
      <c r="Z30" s="27"/>
      <c r="AA30" s="27"/>
      <c r="AB30" s="27"/>
      <c r="AC30" s="27"/>
      <c r="AD30" s="27"/>
      <c r="AE30" s="1609" t="s">
        <v>2294</v>
      </c>
      <c r="AF30" s="1609"/>
      <c r="AG30" s="1609"/>
      <c r="AH30" s="1609"/>
    </row>
    <row r="31" spans="1:48" x14ac:dyDescent="0.15">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x14ac:dyDescent="0.15">
      <c r="K32" s="27"/>
      <c r="L32" s="27"/>
      <c r="M32" s="27"/>
      <c r="N32" s="27"/>
      <c r="O32" s="27"/>
      <c r="P32" s="27"/>
      <c r="Q32" s="27"/>
      <c r="R32" s="27"/>
      <c r="S32" s="27"/>
      <c r="T32" s="27"/>
      <c r="U32" s="27"/>
      <c r="V32" s="27"/>
      <c r="W32" s="27"/>
      <c r="X32" s="27"/>
      <c r="Y32" s="27"/>
      <c r="Z32" s="27"/>
      <c r="AA32" s="27"/>
      <c r="AB32" s="27"/>
      <c r="AC32" s="27"/>
      <c r="AD32" s="27"/>
    </row>
    <row r="33" spans="11:30" x14ac:dyDescent="0.15">
      <c r="K33" s="27"/>
      <c r="L33" s="27"/>
      <c r="M33" s="27"/>
      <c r="N33" s="27"/>
      <c r="O33" s="27"/>
      <c r="P33" s="27"/>
      <c r="Q33" s="27"/>
      <c r="R33" s="27"/>
      <c r="S33" s="27"/>
      <c r="T33" s="27"/>
      <c r="U33" s="27"/>
      <c r="V33" s="27"/>
      <c r="W33" s="27"/>
      <c r="X33" s="27"/>
      <c r="Y33" s="27"/>
      <c r="Z33" s="27"/>
      <c r="AA33" s="27"/>
      <c r="AB33" s="27"/>
      <c r="AC33" s="27"/>
      <c r="AD33" s="27"/>
    </row>
    <row r="34" spans="11:30" x14ac:dyDescent="0.15">
      <c r="K34" s="27"/>
      <c r="L34" s="27"/>
      <c r="M34" s="27"/>
      <c r="N34" s="27"/>
      <c r="O34" s="27"/>
      <c r="P34" s="27"/>
      <c r="Q34" s="27"/>
      <c r="R34" s="27"/>
      <c r="S34" s="27"/>
      <c r="T34" s="27"/>
      <c r="U34" s="27"/>
      <c r="V34" s="27"/>
      <c r="W34" s="27"/>
      <c r="X34" s="27"/>
      <c r="Y34" s="27"/>
      <c r="Z34" s="27"/>
      <c r="AA34" s="27"/>
      <c r="AB34" s="27"/>
      <c r="AC34" s="27"/>
      <c r="AD34" s="27"/>
    </row>
    <row r="35" spans="11:30" x14ac:dyDescent="0.15">
      <c r="K35" s="27"/>
      <c r="L35" s="27"/>
      <c r="M35" s="27"/>
      <c r="N35" s="27"/>
      <c r="O35" s="27"/>
      <c r="P35" s="27"/>
      <c r="Q35" s="27"/>
      <c r="R35" s="27"/>
      <c r="S35" s="27"/>
      <c r="T35" s="27"/>
      <c r="U35" s="27"/>
      <c r="V35" s="27"/>
      <c r="W35" s="27"/>
      <c r="X35" s="27"/>
      <c r="Y35" s="27"/>
      <c r="Z35" s="27"/>
      <c r="AA35" s="27"/>
      <c r="AB35" s="27"/>
      <c r="AC35" s="27"/>
      <c r="AD35" s="27"/>
    </row>
    <row r="36" spans="11:30" x14ac:dyDescent="0.15">
      <c r="K36" s="27"/>
      <c r="L36" s="27"/>
      <c r="M36" s="27"/>
      <c r="N36" s="27"/>
      <c r="O36" s="27"/>
      <c r="P36" s="27"/>
      <c r="Q36" s="27"/>
      <c r="R36" s="27"/>
      <c r="S36" s="27"/>
      <c r="T36" s="27"/>
      <c r="U36" s="27"/>
      <c r="V36" s="27"/>
      <c r="W36" s="27"/>
      <c r="X36" s="27"/>
      <c r="Y36" s="27"/>
      <c r="Z36" s="27"/>
      <c r="AA36" s="27"/>
      <c r="AB36" s="27"/>
      <c r="AC36" s="27"/>
      <c r="AD36" s="27"/>
    </row>
    <row r="37" spans="11:30" x14ac:dyDescent="0.15">
      <c r="K37" s="27"/>
      <c r="L37" s="27"/>
      <c r="M37" s="27"/>
      <c r="N37" s="27"/>
      <c r="O37" s="27"/>
      <c r="P37" s="27"/>
      <c r="Q37" s="27"/>
      <c r="R37" s="27"/>
      <c r="S37" s="27"/>
      <c r="T37" s="27"/>
      <c r="U37" s="27"/>
      <c r="V37" s="27"/>
      <c r="W37" s="27"/>
      <c r="X37" s="27"/>
      <c r="Y37" s="27"/>
      <c r="Z37" s="27"/>
      <c r="AA37" s="27"/>
      <c r="AB37" s="27"/>
      <c r="AC37" s="27"/>
      <c r="AD37" s="27"/>
    </row>
    <row r="38" spans="11:30" x14ac:dyDescent="0.15">
      <c r="K38" s="27"/>
      <c r="L38" s="27"/>
      <c r="M38" s="27"/>
      <c r="N38" s="27"/>
      <c r="O38" s="27"/>
      <c r="P38" s="27"/>
      <c r="Q38" s="27"/>
      <c r="R38" s="27"/>
      <c r="S38" s="27"/>
      <c r="T38" s="27"/>
      <c r="U38" s="27"/>
      <c r="V38" s="27"/>
      <c r="W38" s="27"/>
      <c r="X38" s="27"/>
      <c r="Y38" s="27"/>
      <c r="Z38" s="27"/>
      <c r="AA38" s="27"/>
      <c r="AB38" s="27"/>
      <c r="AC38" s="27"/>
      <c r="AD38" s="27"/>
    </row>
    <row r="39" spans="11:30" x14ac:dyDescent="0.15">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x14ac:dyDescent="0.2">
      <c r="A1" s="2" t="s">
        <v>2112</v>
      </c>
      <c r="C1" t="s">
        <v>2111</v>
      </c>
      <c r="F1" t="s">
        <v>2110</v>
      </c>
    </row>
    <row r="2" spans="1:11" ht="14.25" thickBot="1" x14ac:dyDescent="0.2">
      <c r="A2" s="116" t="s">
        <v>89</v>
      </c>
      <c r="C2" s="112" t="s">
        <v>2109</v>
      </c>
      <c r="D2" s="111" t="s">
        <v>2108</v>
      </c>
      <c r="F2" s="115" t="s">
        <v>2107</v>
      </c>
      <c r="G2" s="114">
        <v>0.7</v>
      </c>
      <c r="H2" s="114">
        <v>0.55000000000000004</v>
      </c>
      <c r="I2" s="113">
        <v>0.45</v>
      </c>
      <c r="J2" s="112" t="s">
        <v>2106</v>
      </c>
      <c r="K2" s="111" t="s">
        <v>2105</v>
      </c>
    </row>
    <row r="3" spans="1:11" x14ac:dyDescent="0.15">
      <c r="A3" s="110" t="s">
        <v>1886</v>
      </c>
      <c r="C3" s="106" t="s">
        <v>1886</v>
      </c>
      <c r="D3" s="109" t="s">
        <v>1782</v>
      </c>
      <c r="F3" s="106" t="s">
        <v>2104</v>
      </c>
      <c r="G3" s="108">
        <v>11.4</v>
      </c>
      <c r="H3" s="108">
        <v>11.1</v>
      </c>
      <c r="I3" s="107">
        <v>10.9</v>
      </c>
      <c r="J3" s="106" t="s">
        <v>145</v>
      </c>
      <c r="K3" s="105">
        <v>0.7</v>
      </c>
    </row>
    <row r="4" spans="1:11" x14ac:dyDescent="0.15">
      <c r="A4" s="98" t="s">
        <v>1842</v>
      </c>
      <c r="C4" s="94" t="s">
        <v>1886</v>
      </c>
      <c r="D4" s="93" t="s">
        <v>2103</v>
      </c>
      <c r="F4" s="94" t="s">
        <v>2102</v>
      </c>
      <c r="G4" s="103">
        <v>11.4</v>
      </c>
      <c r="H4" s="103">
        <v>11.1</v>
      </c>
      <c r="I4" s="102">
        <v>10.9</v>
      </c>
      <c r="J4" s="94" t="s">
        <v>14</v>
      </c>
      <c r="K4" s="104">
        <v>0.7</v>
      </c>
    </row>
    <row r="5" spans="1:11" x14ac:dyDescent="0.15">
      <c r="A5" s="98" t="s">
        <v>1806</v>
      </c>
      <c r="C5" s="94" t="s">
        <v>1886</v>
      </c>
      <c r="D5" s="93" t="s">
        <v>2101</v>
      </c>
      <c r="F5" s="94" t="s">
        <v>2100</v>
      </c>
      <c r="G5" s="103">
        <v>11.4</v>
      </c>
      <c r="H5" s="103">
        <v>11.1</v>
      </c>
      <c r="I5" s="102">
        <v>10.9</v>
      </c>
      <c r="J5" s="94" t="s">
        <v>146</v>
      </c>
      <c r="K5" s="104">
        <v>0.7</v>
      </c>
    </row>
    <row r="6" spans="1:11" x14ac:dyDescent="0.15">
      <c r="A6" s="98" t="s">
        <v>1770</v>
      </c>
      <c r="C6" s="94" t="s">
        <v>1886</v>
      </c>
      <c r="D6" s="93" t="s">
        <v>2099</v>
      </c>
      <c r="F6" s="94" t="s">
        <v>2098</v>
      </c>
      <c r="G6" s="103">
        <v>11.4</v>
      </c>
      <c r="H6" s="103">
        <v>11.1</v>
      </c>
      <c r="I6" s="102">
        <v>10.9</v>
      </c>
      <c r="J6" s="94" t="s">
        <v>156</v>
      </c>
      <c r="K6" s="104">
        <v>0.7</v>
      </c>
    </row>
    <row r="7" spans="1:11" x14ac:dyDescent="0.15">
      <c r="A7" s="98" t="s">
        <v>1743</v>
      </c>
      <c r="C7" s="94" t="s">
        <v>1886</v>
      </c>
      <c r="D7" s="93" t="s">
        <v>2097</v>
      </c>
      <c r="F7" s="94" t="s">
        <v>2096</v>
      </c>
      <c r="G7" s="103">
        <v>11.4</v>
      </c>
      <c r="H7" s="103">
        <v>11.1</v>
      </c>
      <c r="I7" s="102">
        <v>10.9</v>
      </c>
      <c r="J7" s="94" t="s">
        <v>147</v>
      </c>
      <c r="K7" s="104">
        <v>0.45</v>
      </c>
    </row>
    <row r="8" spans="1:11" x14ac:dyDescent="0.15">
      <c r="A8" s="98" t="s">
        <v>1705</v>
      </c>
      <c r="C8" s="94" t="s">
        <v>1886</v>
      </c>
      <c r="D8" s="93" t="s">
        <v>2095</v>
      </c>
      <c r="F8" s="94" t="s">
        <v>2094</v>
      </c>
      <c r="G8" s="103">
        <v>11.4</v>
      </c>
      <c r="H8" s="103">
        <v>11.1</v>
      </c>
      <c r="I8" s="102">
        <v>10.9</v>
      </c>
      <c r="J8" s="94" t="s">
        <v>15</v>
      </c>
      <c r="K8" s="104">
        <v>0.45</v>
      </c>
    </row>
    <row r="9" spans="1:11" x14ac:dyDescent="0.15">
      <c r="A9" s="98" t="s">
        <v>1641</v>
      </c>
      <c r="C9" s="94" t="s">
        <v>1886</v>
      </c>
      <c r="D9" s="93" t="s">
        <v>2093</v>
      </c>
      <c r="F9" s="94" t="s">
        <v>2092</v>
      </c>
      <c r="G9" s="103">
        <v>11.4</v>
      </c>
      <c r="H9" s="103">
        <v>11.1</v>
      </c>
      <c r="I9" s="102">
        <v>10.9</v>
      </c>
      <c r="J9" s="94" t="s">
        <v>148</v>
      </c>
      <c r="K9" s="104">
        <v>0.55000000000000004</v>
      </c>
    </row>
    <row r="10" spans="1:11" x14ac:dyDescent="0.15">
      <c r="A10" s="98" t="s">
        <v>1595</v>
      </c>
      <c r="C10" s="94" t="s">
        <v>1886</v>
      </c>
      <c r="D10" s="93" t="s">
        <v>2091</v>
      </c>
      <c r="F10" s="94" t="s">
        <v>2090</v>
      </c>
      <c r="G10" s="103">
        <v>11.4</v>
      </c>
      <c r="H10" s="103">
        <v>11.1</v>
      </c>
      <c r="I10" s="102">
        <v>10.9</v>
      </c>
      <c r="J10" s="94" t="s">
        <v>149</v>
      </c>
      <c r="K10" s="104">
        <v>0.45</v>
      </c>
    </row>
    <row r="11" spans="1:11" x14ac:dyDescent="0.15">
      <c r="A11" s="98" t="s">
        <v>1569</v>
      </c>
      <c r="C11" s="94" t="s">
        <v>1886</v>
      </c>
      <c r="D11" s="93" t="s">
        <v>2089</v>
      </c>
      <c r="F11" s="94" t="s">
        <v>2088</v>
      </c>
      <c r="G11" s="103">
        <v>11.4</v>
      </c>
      <c r="H11" s="103">
        <v>11.1</v>
      </c>
      <c r="I11" s="102">
        <v>10.9</v>
      </c>
      <c r="J11" s="94" t="s">
        <v>16</v>
      </c>
      <c r="K11" s="104">
        <v>0.45</v>
      </c>
    </row>
    <row r="12" spans="1:11" x14ac:dyDescent="0.15">
      <c r="A12" s="98" t="s">
        <v>1536</v>
      </c>
      <c r="C12" s="94" t="s">
        <v>1886</v>
      </c>
      <c r="D12" s="93" t="s">
        <v>2087</v>
      </c>
      <c r="F12" s="94" t="s">
        <v>2086</v>
      </c>
      <c r="G12" s="103">
        <v>11.4</v>
      </c>
      <c r="H12" s="103">
        <v>11.1</v>
      </c>
      <c r="I12" s="102">
        <v>10.9</v>
      </c>
      <c r="J12" s="94" t="s">
        <v>150</v>
      </c>
      <c r="K12" s="104">
        <v>0.55000000000000004</v>
      </c>
    </row>
    <row r="13" spans="1:11" x14ac:dyDescent="0.15">
      <c r="A13" s="98" t="s">
        <v>1473</v>
      </c>
      <c r="C13" s="94" t="s">
        <v>1886</v>
      </c>
      <c r="D13" s="93" t="s">
        <v>2085</v>
      </c>
      <c r="F13" s="94" t="s">
        <v>2084</v>
      </c>
      <c r="G13" s="103">
        <v>11.4</v>
      </c>
      <c r="H13" s="103">
        <v>11.1</v>
      </c>
      <c r="I13" s="102">
        <v>10.9</v>
      </c>
      <c r="J13" s="94" t="s">
        <v>151</v>
      </c>
      <c r="K13" s="104">
        <v>0.55000000000000004</v>
      </c>
    </row>
    <row r="14" spans="1:11" x14ac:dyDescent="0.15">
      <c r="A14" s="98" t="s">
        <v>1418</v>
      </c>
      <c r="C14" s="94" t="s">
        <v>1886</v>
      </c>
      <c r="D14" s="93" t="s">
        <v>2083</v>
      </c>
      <c r="F14" s="94" t="s">
        <v>2082</v>
      </c>
      <c r="G14" s="103">
        <v>11.4</v>
      </c>
      <c r="H14" s="103">
        <v>11.1</v>
      </c>
      <c r="I14" s="102">
        <v>10.9</v>
      </c>
      <c r="J14" s="94" t="s">
        <v>157</v>
      </c>
      <c r="K14" s="104">
        <v>0.55000000000000004</v>
      </c>
    </row>
    <row r="15" spans="1:11" x14ac:dyDescent="0.15">
      <c r="A15" s="98" t="s">
        <v>1358</v>
      </c>
      <c r="C15" s="94" t="s">
        <v>1886</v>
      </c>
      <c r="D15" s="93" t="s">
        <v>2081</v>
      </c>
      <c r="F15" s="94" t="s">
        <v>2080</v>
      </c>
      <c r="G15" s="103">
        <v>11.4</v>
      </c>
      <c r="H15" s="103">
        <v>11.1</v>
      </c>
      <c r="I15" s="102">
        <v>10.9</v>
      </c>
      <c r="J15" s="94" t="s">
        <v>152</v>
      </c>
      <c r="K15" s="104">
        <v>0.45</v>
      </c>
    </row>
    <row r="16" spans="1:11" x14ac:dyDescent="0.15">
      <c r="A16" s="98" t="s">
        <v>1324</v>
      </c>
      <c r="C16" s="94" t="s">
        <v>1886</v>
      </c>
      <c r="D16" s="93" t="s">
        <v>2079</v>
      </c>
      <c r="F16" s="94" t="s">
        <v>2078</v>
      </c>
      <c r="G16" s="103">
        <v>11.4</v>
      </c>
      <c r="H16" s="103">
        <v>11.1</v>
      </c>
      <c r="I16" s="102">
        <v>10.9</v>
      </c>
      <c r="J16" s="94" t="s">
        <v>158</v>
      </c>
      <c r="K16" s="104">
        <v>0.45</v>
      </c>
    </row>
    <row r="17" spans="1:11" x14ac:dyDescent="0.15">
      <c r="A17" s="98" t="s">
        <v>1293</v>
      </c>
      <c r="C17" s="94" t="s">
        <v>1886</v>
      </c>
      <c r="D17" s="93" t="s">
        <v>2077</v>
      </c>
      <c r="F17" s="94" t="s">
        <v>2076</v>
      </c>
      <c r="G17" s="103">
        <v>11.4</v>
      </c>
      <c r="H17" s="103">
        <v>11.1</v>
      </c>
      <c r="I17" s="102">
        <v>10.9</v>
      </c>
      <c r="J17" s="94" t="s">
        <v>17</v>
      </c>
      <c r="K17" s="104">
        <v>0.45</v>
      </c>
    </row>
    <row r="18" spans="1:11" x14ac:dyDescent="0.15">
      <c r="A18" s="98" t="s">
        <v>1277</v>
      </c>
      <c r="C18" s="94" t="s">
        <v>1886</v>
      </c>
      <c r="D18" s="93" t="s">
        <v>2075</v>
      </c>
      <c r="F18" s="94" t="s">
        <v>2074</v>
      </c>
      <c r="G18" s="103">
        <v>11.4</v>
      </c>
      <c r="H18" s="103">
        <v>11.1</v>
      </c>
      <c r="I18" s="102">
        <v>10.9</v>
      </c>
      <c r="J18" s="94" t="s">
        <v>153</v>
      </c>
      <c r="K18" s="104">
        <v>0.55000000000000004</v>
      </c>
    </row>
    <row r="19" spans="1:11" x14ac:dyDescent="0.15">
      <c r="A19" s="98" t="s">
        <v>1258</v>
      </c>
      <c r="C19" s="94" t="s">
        <v>1886</v>
      </c>
      <c r="D19" s="93" t="s">
        <v>2073</v>
      </c>
      <c r="F19" s="94" t="s">
        <v>2072</v>
      </c>
      <c r="G19" s="103">
        <v>11.4</v>
      </c>
      <c r="H19" s="103">
        <v>11.1</v>
      </c>
      <c r="I19" s="102">
        <v>10.9</v>
      </c>
      <c r="J19" s="94" t="s">
        <v>159</v>
      </c>
      <c r="K19" s="104">
        <v>0.45</v>
      </c>
    </row>
    <row r="20" spans="1:11" x14ac:dyDescent="0.15">
      <c r="A20" s="98" t="s">
        <v>1242</v>
      </c>
      <c r="C20" s="94" t="s">
        <v>1886</v>
      </c>
      <c r="D20" s="93" t="s">
        <v>2071</v>
      </c>
      <c r="F20" s="94" t="s">
        <v>2070</v>
      </c>
      <c r="G20" s="103">
        <v>11.4</v>
      </c>
      <c r="H20" s="103">
        <v>11.1</v>
      </c>
      <c r="I20" s="102">
        <v>10.9</v>
      </c>
      <c r="J20" s="94" t="s">
        <v>154</v>
      </c>
      <c r="K20" s="104">
        <v>0.45</v>
      </c>
    </row>
    <row r="21" spans="1:11" x14ac:dyDescent="0.15">
      <c r="A21" s="98" t="s">
        <v>1215</v>
      </c>
      <c r="C21" s="94" t="s">
        <v>1886</v>
      </c>
      <c r="D21" s="93" t="s">
        <v>2069</v>
      </c>
      <c r="F21" s="94" t="s">
        <v>2068</v>
      </c>
      <c r="G21" s="103">
        <v>11.4</v>
      </c>
      <c r="H21" s="103">
        <v>11.1</v>
      </c>
      <c r="I21" s="102">
        <v>10.9</v>
      </c>
      <c r="J21" s="94" t="s">
        <v>160</v>
      </c>
      <c r="K21" s="104">
        <v>0.45</v>
      </c>
    </row>
    <row r="22" spans="1:11" x14ac:dyDescent="0.15">
      <c r="A22" s="98" t="s">
        <v>1140</v>
      </c>
      <c r="C22" s="94" t="s">
        <v>1886</v>
      </c>
      <c r="D22" s="93" t="s">
        <v>2067</v>
      </c>
      <c r="F22" s="94" t="s">
        <v>2066</v>
      </c>
      <c r="G22" s="103">
        <v>11.4</v>
      </c>
      <c r="H22" s="103">
        <v>11.1</v>
      </c>
      <c r="I22" s="102">
        <v>10.9</v>
      </c>
      <c r="J22" s="94" t="s">
        <v>155</v>
      </c>
      <c r="K22" s="104">
        <v>0.45</v>
      </c>
    </row>
    <row r="23" spans="1:11" x14ac:dyDescent="0.15">
      <c r="A23" s="98" t="s">
        <v>1097</v>
      </c>
      <c r="C23" s="94" t="s">
        <v>1886</v>
      </c>
      <c r="D23" s="93" t="s">
        <v>2065</v>
      </c>
      <c r="F23" s="94" t="s">
        <v>2064</v>
      </c>
      <c r="G23" s="103">
        <v>11.4</v>
      </c>
      <c r="H23" s="103">
        <v>11.1</v>
      </c>
      <c r="I23" s="102">
        <v>10.9</v>
      </c>
      <c r="J23" s="94" t="s">
        <v>161</v>
      </c>
      <c r="K23" s="104">
        <v>0.45</v>
      </c>
    </row>
    <row r="24" spans="1:11" x14ac:dyDescent="0.15">
      <c r="A24" s="98" t="s">
        <v>1061</v>
      </c>
      <c r="C24" s="94" t="s">
        <v>1886</v>
      </c>
      <c r="D24" s="93" t="s">
        <v>2063</v>
      </c>
      <c r="F24" s="94" t="s">
        <v>2062</v>
      </c>
      <c r="G24" s="103">
        <v>11.4</v>
      </c>
      <c r="H24" s="103">
        <v>11.1</v>
      </c>
      <c r="I24" s="102">
        <v>10.9</v>
      </c>
      <c r="J24" s="94" t="s">
        <v>162</v>
      </c>
      <c r="K24" s="104">
        <v>0.45</v>
      </c>
    </row>
    <row r="25" spans="1:11" x14ac:dyDescent="0.15">
      <c r="A25" s="98" t="s">
        <v>1007</v>
      </c>
      <c r="C25" s="94" t="s">
        <v>1886</v>
      </c>
      <c r="D25" s="93" t="s">
        <v>2061</v>
      </c>
      <c r="F25" s="94" t="s">
        <v>2060</v>
      </c>
      <c r="G25" s="103">
        <v>11.4</v>
      </c>
      <c r="H25" s="103">
        <v>11.1</v>
      </c>
      <c r="I25" s="102">
        <v>10.9</v>
      </c>
      <c r="J25" s="94" t="s">
        <v>163</v>
      </c>
      <c r="K25" s="104">
        <v>0.7</v>
      </c>
    </row>
    <row r="26" spans="1:11" ht="14.25" thickBot="1" x14ac:dyDescent="0.2">
      <c r="A26" s="98" t="s">
        <v>977</v>
      </c>
      <c r="C26" s="94" t="s">
        <v>1886</v>
      </c>
      <c r="D26" s="93" t="s">
        <v>2059</v>
      </c>
      <c r="F26" s="94" t="s">
        <v>1389</v>
      </c>
      <c r="G26" s="96">
        <v>11.12</v>
      </c>
      <c r="H26" s="96">
        <v>10.88</v>
      </c>
      <c r="I26" s="101">
        <v>10.72</v>
      </c>
      <c r="J26" s="92" t="s">
        <v>164</v>
      </c>
      <c r="K26" s="137">
        <v>0.45</v>
      </c>
    </row>
    <row r="27" spans="1:11" x14ac:dyDescent="0.15">
      <c r="A27" s="98" t="s">
        <v>958</v>
      </c>
      <c r="C27" s="94" t="s">
        <v>1886</v>
      </c>
      <c r="D27" s="93" t="s">
        <v>2058</v>
      </c>
      <c r="F27" s="100" t="s">
        <v>2057</v>
      </c>
      <c r="G27" s="89">
        <v>11.12</v>
      </c>
      <c r="H27" s="89">
        <v>10.88</v>
      </c>
      <c r="I27" s="99">
        <v>10.72</v>
      </c>
    </row>
    <row r="28" spans="1:11" x14ac:dyDescent="0.15">
      <c r="A28" s="98" t="s">
        <v>931</v>
      </c>
      <c r="C28" s="94" t="s">
        <v>1886</v>
      </c>
      <c r="D28" s="93" t="s">
        <v>2056</v>
      </c>
      <c r="F28" s="94" t="s">
        <v>2055</v>
      </c>
      <c r="G28" s="96">
        <v>11.12</v>
      </c>
      <c r="H28" s="96">
        <v>10.88</v>
      </c>
      <c r="I28" s="93">
        <v>10.72</v>
      </c>
    </row>
    <row r="29" spans="1:11" x14ac:dyDescent="0.15">
      <c r="A29" s="98" t="s">
        <v>888</v>
      </c>
      <c r="C29" s="94" t="s">
        <v>1886</v>
      </c>
      <c r="D29" s="93" t="s">
        <v>2054</v>
      </c>
      <c r="F29" s="94" t="s">
        <v>2053</v>
      </c>
      <c r="G29" s="96">
        <v>11.12</v>
      </c>
      <c r="H29" s="96">
        <v>10.88</v>
      </c>
      <c r="I29" s="93">
        <v>10.72</v>
      </c>
    </row>
    <row r="30" spans="1:11" x14ac:dyDescent="0.15">
      <c r="A30" s="98" t="s">
        <v>846</v>
      </c>
      <c r="C30" s="94" t="s">
        <v>1886</v>
      </c>
      <c r="D30" s="93" t="s">
        <v>2052</v>
      </c>
      <c r="F30" s="94" t="s">
        <v>2051</v>
      </c>
      <c r="G30" s="96">
        <v>11.12</v>
      </c>
      <c r="H30" s="96">
        <v>10.88</v>
      </c>
      <c r="I30" s="93">
        <v>10.72</v>
      </c>
    </row>
    <row r="31" spans="1:11" x14ac:dyDescent="0.15">
      <c r="A31" s="98" t="s">
        <v>806</v>
      </c>
      <c r="C31" s="94" t="s">
        <v>1886</v>
      </c>
      <c r="D31" s="93" t="s">
        <v>2050</v>
      </c>
      <c r="F31" s="94" t="s">
        <v>2049</v>
      </c>
      <c r="G31" s="96">
        <v>11.12</v>
      </c>
      <c r="H31" s="96">
        <v>10.88</v>
      </c>
      <c r="I31" s="93">
        <v>10.72</v>
      </c>
    </row>
    <row r="32" spans="1:11" x14ac:dyDescent="0.15">
      <c r="A32" s="98" t="s">
        <v>776</v>
      </c>
      <c r="C32" s="94" t="s">
        <v>1886</v>
      </c>
      <c r="D32" s="93" t="s">
        <v>2048</v>
      </c>
      <c r="F32" s="94" t="s">
        <v>2047</v>
      </c>
      <c r="G32" s="96">
        <v>11.12</v>
      </c>
      <c r="H32" s="96">
        <v>10.88</v>
      </c>
      <c r="I32" s="93">
        <v>10.72</v>
      </c>
    </row>
    <row r="33" spans="1:9" x14ac:dyDescent="0.15">
      <c r="A33" s="98" t="s">
        <v>756</v>
      </c>
      <c r="C33" s="94" t="s">
        <v>1886</v>
      </c>
      <c r="D33" s="93" t="s">
        <v>2046</v>
      </c>
      <c r="F33" s="94" t="s">
        <v>1534</v>
      </c>
      <c r="G33" s="96">
        <v>11.05</v>
      </c>
      <c r="H33" s="96">
        <v>10.83</v>
      </c>
      <c r="I33" s="93">
        <v>10.68</v>
      </c>
    </row>
    <row r="34" spans="1:9" x14ac:dyDescent="0.15">
      <c r="A34" s="98" t="s">
        <v>737</v>
      </c>
      <c r="C34" s="94" t="s">
        <v>1886</v>
      </c>
      <c r="D34" s="93" t="s">
        <v>1692</v>
      </c>
      <c r="F34" s="94" t="s">
        <v>1471</v>
      </c>
      <c r="G34" s="96">
        <v>11.05</v>
      </c>
      <c r="H34" s="96">
        <v>10.83</v>
      </c>
      <c r="I34" s="93">
        <v>10.68</v>
      </c>
    </row>
    <row r="35" spans="1:9" x14ac:dyDescent="0.15">
      <c r="A35" s="98" t="s">
        <v>709</v>
      </c>
      <c r="C35" s="94" t="s">
        <v>1886</v>
      </c>
      <c r="D35" s="93" t="s">
        <v>2045</v>
      </c>
      <c r="F35" s="94" t="s">
        <v>1447</v>
      </c>
      <c r="G35" s="96">
        <v>11.05</v>
      </c>
      <c r="H35" s="96">
        <v>10.83</v>
      </c>
      <c r="I35" s="93">
        <v>10.68</v>
      </c>
    </row>
    <row r="36" spans="1:9" x14ac:dyDescent="0.15">
      <c r="A36" s="98" t="s">
        <v>685</v>
      </c>
      <c r="C36" s="94" t="s">
        <v>1886</v>
      </c>
      <c r="D36" s="93" t="s">
        <v>2044</v>
      </c>
      <c r="F36" s="94" t="s">
        <v>1395</v>
      </c>
      <c r="G36" s="96">
        <v>11.05</v>
      </c>
      <c r="H36" s="96">
        <v>10.83</v>
      </c>
      <c r="I36" s="93">
        <v>10.68</v>
      </c>
    </row>
    <row r="37" spans="1:9" x14ac:dyDescent="0.15">
      <c r="A37" s="98" t="s">
        <v>665</v>
      </c>
      <c r="C37" s="94" t="s">
        <v>1886</v>
      </c>
      <c r="D37" s="93" t="s">
        <v>2043</v>
      </c>
      <c r="F37" s="94" t="s">
        <v>1393</v>
      </c>
      <c r="G37" s="96">
        <v>11.05</v>
      </c>
      <c r="H37" s="96">
        <v>10.83</v>
      </c>
      <c r="I37" s="93">
        <v>10.68</v>
      </c>
    </row>
    <row r="38" spans="1:9" x14ac:dyDescent="0.15">
      <c r="A38" s="98" t="s">
        <v>640</v>
      </c>
      <c r="C38" s="94" t="s">
        <v>1886</v>
      </c>
      <c r="D38" s="93" t="s">
        <v>2042</v>
      </c>
      <c r="F38" s="94" t="s">
        <v>1392</v>
      </c>
      <c r="G38" s="96">
        <v>11.05</v>
      </c>
      <c r="H38" s="96">
        <v>10.83</v>
      </c>
      <c r="I38" s="93">
        <v>10.68</v>
      </c>
    </row>
    <row r="39" spans="1:9" x14ac:dyDescent="0.15">
      <c r="A39" s="98" t="s">
        <v>622</v>
      </c>
      <c r="C39" s="94" t="s">
        <v>1886</v>
      </c>
      <c r="D39" s="93" t="s">
        <v>2041</v>
      </c>
      <c r="F39" s="94" t="s">
        <v>1391</v>
      </c>
      <c r="G39" s="96">
        <v>11.05</v>
      </c>
      <c r="H39" s="96">
        <v>10.83</v>
      </c>
      <c r="I39" s="93">
        <v>10.68</v>
      </c>
    </row>
    <row r="40" spans="1:9" x14ac:dyDescent="0.15">
      <c r="A40" s="98" t="s">
        <v>601</v>
      </c>
      <c r="C40" s="94" t="s">
        <v>1886</v>
      </c>
      <c r="D40" s="93" t="s">
        <v>607</v>
      </c>
      <c r="F40" s="94" t="s">
        <v>701</v>
      </c>
      <c r="G40" s="96">
        <v>11.05</v>
      </c>
      <c r="H40" s="96">
        <v>10.83</v>
      </c>
      <c r="I40" s="93">
        <v>10.68</v>
      </c>
    </row>
    <row r="41" spans="1:9" x14ac:dyDescent="0.15">
      <c r="A41" s="98" t="s">
        <v>566</v>
      </c>
      <c r="C41" s="94" t="s">
        <v>1886</v>
      </c>
      <c r="D41" s="93" t="s">
        <v>2040</v>
      </c>
      <c r="F41" s="94" t="s">
        <v>1387</v>
      </c>
      <c r="G41" s="96">
        <v>11.05</v>
      </c>
      <c r="H41" s="96">
        <v>10.83</v>
      </c>
      <c r="I41" s="93">
        <v>10.68</v>
      </c>
    </row>
    <row r="42" spans="1:9" x14ac:dyDescent="0.15">
      <c r="A42" s="98" t="s">
        <v>504</v>
      </c>
      <c r="C42" s="94" t="s">
        <v>1886</v>
      </c>
      <c r="D42" s="93" t="s">
        <v>2039</v>
      </c>
      <c r="F42" s="94" t="s">
        <v>1386</v>
      </c>
      <c r="G42" s="96">
        <v>11.05</v>
      </c>
      <c r="H42" s="96">
        <v>10.83</v>
      </c>
      <c r="I42" s="93">
        <v>10.68</v>
      </c>
    </row>
    <row r="43" spans="1:9" x14ac:dyDescent="0.15">
      <c r="A43" s="98" t="s">
        <v>483</v>
      </c>
      <c r="C43" s="94" t="s">
        <v>1886</v>
      </c>
      <c r="D43" s="93" t="s">
        <v>2038</v>
      </c>
      <c r="F43" s="94" t="s">
        <v>1385</v>
      </c>
      <c r="G43" s="96">
        <v>11.05</v>
      </c>
      <c r="H43" s="96">
        <v>10.83</v>
      </c>
      <c r="I43" s="93">
        <v>10.68</v>
      </c>
    </row>
    <row r="44" spans="1:9" x14ac:dyDescent="0.15">
      <c r="A44" s="98" t="s">
        <v>461</v>
      </c>
      <c r="C44" s="94" t="s">
        <v>1886</v>
      </c>
      <c r="D44" s="93" t="s">
        <v>2037</v>
      </c>
      <c r="F44" s="94" t="s">
        <v>2036</v>
      </c>
      <c r="G44" s="96">
        <v>11.05</v>
      </c>
      <c r="H44" s="96">
        <v>10.83</v>
      </c>
      <c r="I44" s="93">
        <v>10.68</v>
      </c>
    </row>
    <row r="45" spans="1:9" x14ac:dyDescent="0.15">
      <c r="A45" s="98" t="s">
        <v>415</v>
      </c>
      <c r="C45" s="94" t="s">
        <v>1886</v>
      </c>
      <c r="D45" s="93" t="s">
        <v>2035</v>
      </c>
      <c r="F45" s="94" t="s">
        <v>1383</v>
      </c>
      <c r="G45" s="96">
        <v>11.05</v>
      </c>
      <c r="H45" s="96">
        <v>10.83</v>
      </c>
      <c r="I45" s="93">
        <v>10.68</v>
      </c>
    </row>
    <row r="46" spans="1:9" x14ac:dyDescent="0.15">
      <c r="A46" s="98" t="s">
        <v>396</v>
      </c>
      <c r="C46" s="94" t="s">
        <v>1886</v>
      </c>
      <c r="D46" s="93" t="s">
        <v>1060</v>
      </c>
      <c r="F46" s="94" t="s">
        <v>1382</v>
      </c>
      <c r="G46" s="96">
        <v>11.05</v>
      </c>
      <c r="H46" s="96">
        <v>10.83</v>
      </c>
      <c r="I46" s="93">
        <v>10.68</v>
      </c>
    </row>
    <row r="47" spans="1:9" x14ac:dyDescent="0.15">
      <c r="A47" s="98" t="s">
        <v>369</v>
      </c>
      <c r="C47" s="94" t="s">
        <v>1886</v>
      </c>
      <c r="D47" s="93" t="s">
        <v>2034</v>
      </c>
      <c r="F47" s="94" t="s">
        <v>2033</v>
      </c>
      <c r="G47" s="96">
        <v>11.05</v>
      </c>
      <c r="H47" s="96">
        <v>10.83</v>
      </c>
      <c r="I47" s="93">
        <v>10.68</v>
      </c>
    </row>
    <row r="48" spans="1:9" x14ac:dyDescent="0.15">
      <c r="A48" s="98" t="s">
        <v>325</v>
      </c>
      <c r="C48" s="94" t="s">
        <v>1886</v>
      </c>
      <c r="D48" s="93" t="s">
        <v>2032</v>
      </c>
      <c r="F48" s="94" t="s">
        <v>1377</v>
      </c>
      <c r="G48" s="96">
        <v>11.05</v>
      </c>
      <c r="H48" s="96">
        <v>10.83</v>
      </c>
      <c r="I48" s="93">
        <v>10.68</v>
      </c>
    </row>
    <row r="49" spans="1:9" ht="14.25" thickBot="1" x14ac:dyDescent="0.2">
      <c r="A49" s="97" t="s">
        <v>283</v>
      </c>
      <c r="C49" s="94" t="s">
        <v>1886</v>
      </c>
      <c r="D49" s="93" t="s">
        <v>2031</v>
      </c>
      <c r="F49" s="94" t="s">
        <v>1374</v>
      </c>
      <c r="G49" s="96">
        <v>11.05</v>
      </c>
      <c r="H49" s="96">
        <v>10.83</v>
      </c>
      <c r="I49" s="93">
        <v>10.68</v>
      </c>
    </row>
    <row r="50" spans="1:9" x14ac:dyDescent="0.15">
      <c r="C50" s="94" t="s">
        <v>1886</v>
      </c>
      <c r="D50" s="93" t="s">
        <v>2030</v>
      </c>
      <c r="F50" s="94" t="s">
        <v>1371</v>
      </c>
      <c r="G50" s="96">
        <v>11.05</v>
      </c>
      <c r="H50" s="96">
        <v>10.83</v>
      </c>
      <c r="I50" s="93">
        <v>10.68</v>
      </c>
    </row>
    <row r="51" spans="1:9" x14ac:dyDescent="0.15">
      <c r="C51" s="94" t="s">
        <v>1886</v>
      </c>
      <c r="D51" s="93" t="s">
        <v>2029</v>
      </c>
      <c r="F51" s="94" t="s">
        <v>1351</v>
      </c>
      <c r="G51" s="96">
        <v>11.05</v>
      </c>
      <c r="H51" s="96">
        <v>10.83</v>
      </c>
      <c r="I51" s="93">
        <v>10.68</v>
      </c>
    </row>
    <row r="52" spans="1:9" x14ac:dyDescent="0.15">
      <c r="C52" s="94" t="s">
        <v>1886</v>
      </c>
      <c r="D52" s="93" t="s">
        <v>2028</v>
      </c>
      <c r="F52" s="94" t="s">
        <v>1344</v>
      </c>
      <c r="G52" s="96">
        <v>11.05</v>
      </c>
      <c r="H52" s="96">
        <v>10.83</v>
      </c>
      <c r="I52" s="93">
        <v>10.68</v>
      </c>
    </row>
    <row r="53" spans="1:9" x14ac:dyDescent="0.15">
      <c r="C53" s="94" t="s">
        <v>1886</v>
      </c>
      <c r="D53" s="93" t="s">
        <v>2027</v>
      </c>
      <c r="F53" s="94" t="s">
        <v>1059</v>
      </c>
      <c r="G53" s="96">
        <v>11.05</v>
      </c>
      <c r="H53" s="96">
        <v>10.83</v>
      </c>
      <c r="I53" s="93">
        <v>10.68</v>
      </c>
    </row>
    <row r="54" spans="1:9" x14ac:dyDescent="0.15">
      <c r="C54" s="94" t="s">
        <v>1886</v>
      </c>
      <c r="D54" s="93" t="s">
        <v>2026</v>
      </c>
      <c r="F54" s="94" t="s">
        <v>1049</v>
      </c>
      <c r="G54" s="96">
        <v>11.05</v>
      </c>
      <c r="H54" s="96">
        <v>10.83</v>
      </c>
      <c r="I54" s="93">
        <v>10.68</v>
      </c>
    </row>
    <row r="55" spans="1:9" x14ac:dyDescent="0.15">
      <c r="C55" s="94" t="s">
        <v>1886</v>
      </c>
      <c r="D55" s="93" t="s">
        <v>2025</v>
      </c>
      <c r="F55" s="94" t="s">
        <v>1048</v>
      </c>
      <c r="G55" s="96">
        <v>11.05</v>
      </c>
      <c r="H55" s="96">
        <v>10.83</v>
      </c>
      <c r="I55" s="93">
        <v>10.68</v>
      </c>
    </row>
    <row r="56" spans="1:9" x14ac:dyDescent="0.15">
      <c r="C56" s="94" t="s">
        <v>1886</v>
      </c>
      <c r="D56" s="93" t="s">
        <v>2024</v>
      </c>
      <c r="F56" s="94" t="s">
        <v>920</v>
      </c>
      <c r="G56" s="96">
        <v>11.05</v>
      </c>
      <c r="H56" s="96">
        <v>10.83</v>
      </c>
      <c r="I56" s="93">
        <v>10.68</v>
      </c>
    </row>
    <row r="57" spans="1:9" x14ac:dyDescent="0.15">
      <c r="C57" s="94" t="s">
        <v>1886</v>
      </c>
      <c r="D57" s="93" t="s">
        <v>2023</v>
      </c>
      <c r="F57" s="94" t="s">
        <v>911</v>
      </c>
      <c r="G57" s="96">
        <v>11.05</v>
      </c>
      <c r="H57" s="96">
        <v>10.83</v>
      </c>
      <c r="I57" s="93">
        <v>10.68</v>
      </c>
    </row>
    <row r="58" spans="1:9" x14ac:dyDescent="0.15">
      <c r="C58" s="94" t="s">
        <v>1886</v>
      </c>
      <c r="D58" s="93" t="s">
        <v>2022</v>
      </c>
      <c r="F58" s="94" t="s">
        <v>906</v>
      </c>
      <c r="G58" s="96">
        <v>11.05</v>
      </c>
      <c r="H58" s="96">
        <v>10.83</v>
      </c>
      <c r="I58" s="93">
        <v>10.68</v>
      </c>
    </row>
    <row r="59" spans="1:9" x14ac:dyDescent="0.15">
      <c r="C59" s="94" t="s">
        <v>1886</v>
      </c>
      <c r="D59" s="93" t="s">
        <v>2021</v>
      </c>
      <c r="F59" s="94" t="s">
        <v>882</v>
      </c>
      <c r="G59" s="96">
        <v>11.05</v>
      </c>
      <c r="H59" s="96">
        <v>10.83</v>
      </c>
      <c r="I59" s="93">
        <v>10.68</v>
      </c>
    </row>
    <row r="60" spans="1:9" x14ac:dyDescent="0.15">
      <c r="C60" s="94" t="s">
        <v>1886</v>
      </c>
      <c r="D60" s="93" t="s">
        <v>2020</v>
      </c>
      <c r="F60" s="94" t="s">
        <v>880</v>
      </c>
      <c r="G60" s="96">
        <v>11.05</v>
      </c>
      <c r="H60" s="96">
        <v>10.83</v>
      </c>
      <c r="I60" s="93">
        <v>10.68</v>
      </c>
    </row>
    <row r="61" spans="1:9" x14ac:dyDescent="0.15">
      <c r="C61" s="94" t="s">
        <v>1886</v>
      </c>
      <c r="D61" s="93" t="s">
        <v>2019</v>
      </c>
      <c r="F61" s="94" t="s">
        <v>873</v>
      </c>
      <c r="G61" s="96">
        <v>11.05</v>
      </c>
      <c r="H61" s="96">
        <v>10.83</v>
      </c>
      <c r="I61" s="93">
        <v>10.68</v>
      </c>
    </row>
    <row r="62" spans="1:9" x14ac:dyDescent="0.15">
      <c r="C62" s="94" t="s">
        <v>1886</v>
      </c>
      <c r="D62" s="93" t="s">
        <v>2018</v>
      </c>
      <c r="F62" s="94" t="s">
        <v>1625</v>
      </c>
      <c r="G62" s="96">
        <v>10.84</v>
      </c>
      <c r="H62" s="96">
        <v>10.66</v>
      </c>
      <c r="I62" s="93">
        <v>10.54</v>
      </c>
    </row>
    <row r="63" spans="1:9" x14ac:dyDescent="0.15">
      <c r="C63" s="94" t="s">
        <v>1886</v>
      </c>
      <c r="D63" s="93" t="s">
        <v>2017</v>
      </c>
      <c r="F63" s="94" t="s">
        <v>1512</v>
      </c>
      <c r="G63" s="96">
        <v>10.84</v>
      </c>
      <c r="H63" s="96">
        <v>10.66</v>
      </c>
      <c r="I63" s="93">
        <v>10.54</v>
      </c>
    </row>
    <row r="64" spans="1:9" x14ac:dyDescent="0.15">
      <c r="C64" s="94" t="s">
        <v>1886</v>
      </c>
      <c r="D64" s="93" t="s">
        <v>2016</v>
      </c>
      <c r="F64" s="94" t="s">
        <v>2015</v>
      </c>
      <c r="G64" s="96">
        <v>10.84</v>
      </c>
      <c r="H64" s="96">
        <v>10.66</v>
      </c>
      <c r="I64" s="93">
        <v>10.54</v>
      </c>
    </row>
    <row r="65" spans="3:9" x14ac:dyDescent="0.15">
      <c r="C65" s="94" t="s">
        <v>1886</v>
      </c>
      <c r="D65" s="93" t="s">
        <v>2014</v>
      </c>
      <c r="F65" s="94" t="s">
        <v>2013</v>
      </c>
      <c r="G65" s="96">
        <v>10.84</v>
      </c>
      <c r="H65" s="96">
        <v>10.66</v>
      </c>
      <c r="I65" s="93">
        <v>10.54</v>
      </c>
    </row>
    <row r="66" spans="3:9" x14ac:dyDescent="0.15">
      <c r="C66" s="94" t="s">
        <v>1886</v>
      </c>
      <c r="D66" s="93" t="s">
        <v>2012</v>
      </c>
      <c r="F66" s="94" t="s">
        <v>1468</v>
      </c>
      <c r="G66" s="96">
        <v>10.84</v>
      </c>
      <c r="H66" s="96">
        <v>10.66</v>
      </c>
      <c r="I66" s="93">
        <v>10.54</v>
      </c>
    </row>
    <row r="67" spans="3:9" x14ac:dyDescent="0.15">
      <c r="C67" s="94" t="s">
        <v>1886</v>
      </c>
      <c r="D67" s="93" t="s">
        <v>2011</v>
      </c>
      <c r="F67" s="94" t="s">
        <v>1462</v>
      </c>
      <c r="G67" s="96">
        <v>10.84</v>
      </c>
      <c r="H67" s="96">
        <v>10.66</v>
      </c>
      <c r="I67" s="93">
        <v>10.54</v>
      </c>
    </row>
    <row r="68" spans="3:9" x14ac:dyDescent="0.15">
      <c r="C68" s="94" t="s">
        <v>1886</v>
      </c>
      <c r="D68" s="93" t="s">
        <v>2010</v>
      </c>
      <c r="F68" s="94" t="s">
        <v>1458</v>
      </c>
      <c r="G68" s="96">
        <v>10.84</v>
      </c>
      <c r="H68" s="96">
        <v>10.66</v>
      </c>
      <c r="I68" s="93">
        <v>10.54</v>
      </c>
    </row>
    <row r="69" spans="3:9" x14ac:dyDescent="0.15">
      <c r="C69" s="94" t="s">
        <v>1886</v>
      </c>
      <c r="D69" s="93" t="s">
        <v>2009</v>
      </c>
      <c r="F69" s="94" t="s">
        <v>1394</v>
      </c>
      <c r="G69" s="96">
        <v>10.84</v>
      </c>
      <c r="H69" s="96">
        <v>10.66</v>
      </c>
      <c r="I69" s="93">
        <v>10.54</v>
      </c>
    </row>
    <row r="70" spans="3:9" x14ac:dyDescent="0.15">
      <c r="C70" s="94" t="s">
        <v>1886</v>
      </c>
      <c r="D70" s="93" t="s">
        <v>2008</v>
      </c>
      <c r="F70" s="94" t="s">
        <v>1390</v>
      </c>
      <c r="G70" s="96">
        <v>10.84</v>
      </c>
      <c r="H70" s="96">
        <v>10.66</v>
      </c>
      <c r="I70" s="93">
        <v>10.54</v>
      </c>
    </row>
    <row r="71" spans="3:9" x14ac:dyDescent="0.15">
      <c r="C71" s="94" t="s">
        <v>1886</v>
      </c>
      <c r="D71" s="93" t="s">
        <v>2007</v>
      </c>
      <c r="F71" s="94" t="s">
        <v>1379</v>
      </c>
      <c r="G71" s="96">
        <v>10.84</v>
      </c>
      <c r="H71" s="96">
        <v>10.66</v>
      </c>
      <c r="I71" s="93">
        <v>10.54</v>
      </c>
    </row>
    <row r="72" spans="3:9" x14ac:dyDescent="0.15">
      <c r="C72" s="94" t="s">
        <v>1886</v>
      </c>
      <c r="D72" s="93" t="s">
        <v>2006</v>
      </c>
      <c r="F72" s="94" t="s">
        <v>1354</v>
      </c>
      <c r="G72" s="96">
        <v>10.84</v>
      </c>
      <c r="H72" s="96">
        <v>10.66</v>
      </c>
      <c r="I72" s="93">
        <v>10.54</v>
      </c>
    </row>
    <row r="73" spans="3:9" x14ac:dyDescent="0.15">
      <c r="C73" s="94" t="s">
        <v>1886</v>
      </c>
      <c r="D73" s="93" t="s">
        <v>2005</v>
      </c>
      <c r="F73" s="94" t="s">
        <v>1353</v>
      </c>
      <c r="G73" s="96">
        <v>10.84</v>
      </c>
      <c r="H73" s="96">
        <v>10.66</v>
      </c>
      <c r="I73" s="93">
        <v>10.54</v>
      </c>
    </row>
    <row r="74" spans="3:9" x14ac:dyDescent="0.15">
      <c r="C74" s="94" t="s">
        <v>1886</v>
      </c>
      <c r="D74" s="93" t="s">
        <v>2004</v>
      </c>
      <c r="F74" s="94" t="s">
        <v>1350</v>
      </c>
      <c r="G74" s="96">
        <v>10.84</v>
      </c>
      <c r="H74" s="96">
        <v>10.66</v>
      </c>
      <c r="I74" s="93">
        <v>10.54</v>
      </c>
    </row>
    <row r="75" spans="3:9" x14ac:dyDescent="0.15">
      <c r="C75" s="94" t="s">
        <v>1886</v>
      </c>
      <c r="D75" s="93" t="s">
        <v>2003</v>
      </c>
      <c r="F75" s="94" t="s">
        <v>1347</v>
      </c>
      <c r="G75" s="96">
        <v>10.84</v>
      </c>
      <c r="H75" s="96">
        <v>10.66</v>
      </c>
      <c r="I75" s="93">
        <v>10.54</v>
      </c>
    </row>
    <row r="76" spans="3:9" x14ac:dyDescent="0.15">
      <c r="C76" s="94" t="s">
        <v>1886</v>
      </c>
      <c r="D76" s="93" t="s">
        <v>2002</v>
      </c>
      <c r="F76" s="94" t="s">
        <v>1346</v>
      </c>
      <c r="G76" s="96">
        <v>10.84</v>
      </c>
      <c r="H76" s="96">
        <v>10.66</v>
      </c>
      <c r="I76" s="93">
        <v>10.54</v>
      </c>
    </row>
    <row r="77" spans="3:9" x14ac:dyDescent="0.15">
      <c r="C77" s="94" t="s">
        <v>1886</v>
      </c>
      <c r="D77" s="93" t="s">
        <v>2001</v>
      </c>
      <c r="F77" s="94" t="s">
        <v>2000</v>
      </c>
      <c r="G77" s="96">
        <v>10.84</v>
      </c>
      <c r="H77" s="96">
        <v>10.66</v>
      </c>
      <c r="I77" s="93">
        <v>10.54</v>
      </c>
    </row>
    <row r="78" spans="3:9" x14ac:dyDescent="0.15">
      <c r="C78" s="94" t="s">
        <v>1886</v>
      </c>
      <c r="D78" s="93" t="s">
        <v>1999</v>
      </c>
      <c r="F78" s="94" t="s">
        <v>926</v>
      </c>
      <c r="G78" s="96">
        <v>10.84</v>
      </c>
      <c r="H78" s="96">
        <v>10.66</v>
      </c>
      <c r="I78" s="93">
        <v>10.54</v>
      </c>
    </row>
    <row r="79" spans="3:9" x14ac:dyDescent="0.15">
      <c r="C79" s="94" t="s">
        <v>1886</v>
      </c>
      <c r="D79" s="93" t="s">
        <v>1998</v>
      </c>
      <c r="F79" s="94" t="s">
        <v>925</v>
      </c>
      <c r="G79" s="96">
        <v>10.84</v>
      </c>
      <c r="H79" s="96">
        <v>10.66</v>
      </c>
      <c r="I79" s="93">
        <v>10.54</v>
      </c>
    </row>
    <row r="80" spans="3:9" x14ac:dyDescent="0.15">
      <c r="C80" s="94" t="s">
        <v>1886</v>
      </c>
      <c r="D80" s="93" t="s">
        <v>1997</v>
      </c>
      <c r="F80" s="94" t="s">
        <v>924</v>
      </c>
      <c r="G80" s="96">
        <v>10.84</v>
      </c>
      <c r="H80" s="96">
        <v>10.66</v>
      </c>
      <c r="I80" s="93">
        <v>10.54</v>
      </c>
    </row>
    <row r="81" spans="3:9" x14ac:dyDescent="0.15">
      <c r="C81" s="94" t="s">
        <v>1886</v>
      </c>
      <c r="D81" s="93" t="s">
        <v>1996</v>
      </c>
      <c r="F81" s="94" t="s">
        <v>922</v>
      </c>
      <c r="G81" s="96">
        <v>10.84</v>
      </c>
      <c r="H81" s="96">
        <v>10.66</v>
      </c>
      <c r="I81" s="93">
        <v>10.54</v>
      </c>
    </row>
    <row r="82" spans="3:9" x14ac:dyDescent="0.15">
      <c r="C82" s="94" t="s">
        <v>1886</v>
      </c>
      <c r="D82" s="93" t="s">
        <v>1995</v>
      </c>
      <c r="F82" s="94" t="s">
        <v>914</v>
      </c>
      <c r="G82" s="96">
        <v>10.84</v>
      </c>
      <c r="H82" s="96">
        <v>10.66</v>
      </c>
      <c r="I82" s="93">
        <v>10.54</v>
      </c>
    </row>
    <row r="83" spans="3:9" x14ac:dyDescent="0.15">
      <c r="C83" s="94" t="s">
        <v>1886</v>
      </c>
      <c r="D83" s="93" t="s">
        <v>1994</v>
      </c>
      <c r="F83" s="94" t="s">
        <v>909</v>
      </c>
      <c r="G83" s="96">
        <v>10.84</v>
      </c>
      <c r="H83" s="96">
        <v>10.66</v>
      </c>
      <c r="I83" s="93">
        <v>10.54</v>
      </c>
    </row>
    <row r="84" spans="3:9" x14ac:dyDescent="0.15">
      <c r="C84" s="94" t="s">
        <v>1886</v>
      </c>
      <c r="D84" s="93" t="s">
        <v>1993</v>
      </c>
      <c r="F84" s="94" t="s">
        <v>900</v>
      </c>
      <c r="G84" s="96">
        <v>10.84</v>
      </c>
      <c r="H84" s="96">
        <v>10.66</v>
      </c>
      <c r="I84" s="93">
        <v>10.54</v>
      </c>
    </row>
    <row r="85" spans="3:9" x14ac:dyDescent="0.15">
      <c r="C85" s="94" t="s">
        <v>1886</v>
      </c>
      <c r="D85" s="93" t="s">
        <v>1992</v>
      </c>
      <c r="F85" s="94" t="s">
        <v>886</v>
      </c>
      <c r="G85" s="96">
        <v>10.84</v>
      </c>
      <c r="H85" s="96">
        <v>10.66</v>
      </c>
      <c r="I85" s="93">
        <v>10.54</v>
      </c>
    </row>
    <row r="86" spans="3:9" x14ac:dyDescent="0.15">
      <c r="C86" s="94" t="s">
        <v>1886</v>
      </c>
      <c r="D86" s="93" t="s">
        <v>1991</v>
      </c>
      <c r="F86" s="94" t="s">
        <v>1639</v>
      </c>
      <c r="G86" s="96">
        <v>10.7</v>
      </c>
      <c r="H86" s="96">
        <v>10.55</v>
      </c>
      <c r="I86" s="93">
        <v>10.45</v>
      </c>
    </row>
    <row r="87" spans="3:9" x14ac:dyDescent="0.15">
      <c r="C87" s="94" t="s">
        <v>1886</v>
      </c>
      <c r="D87" s="93" t="s">
        <v>1990</v>
      </c>
      <c r="F87" s="94" t="s">
        <v>1638</v>
      </c>
      <c r="G87" s="96">
        <v>10.7</v>
      </c>
      <c r="H87" s="96">
        <v>10.55</v>
      </c>
      <c r="I87" s="93">
        <v>10.45</v>
      </c>
    </row>
    <row r="88" spans="3:9" x14ac:dyDescent="0.15">
      <c r="C88" s="94" t="s">
        <v>1886</v>
      </c>
      <c r="D88" s="93" t="s">
        <v>1989</v>
      </c>
      <c r="F88" s="94" t="s">
        <v>1633</v>
      </c>
      <c r="G88" s="96">
        <v>10.7</v>
      </c>
      <c r="H88" s="96">
        <v>10.55</v>
      </c>
      <c r="I88" s="93">
        <v>10.45</v>
      </c>
    </row>
    <row r="89" spans="3:9" x14ac:dyDescent="0.15">
      <c r="C89" s="94" t="s">
        <v>1886</v>
      </c>
      <c r="D89" s="93" t="s">
        <v>1988</v>
      </c>
      <c r="F89" s="94" t="s">
        <v>1626</v>
      </c>
      <c r="G89" s="96">
        <v>10.7</v>
      </c>
      <c r="H89" s="96">
        <v>10.55</v>
      </c>
      <c r="I89" s="93">
        <v>10.45</v>
      </c>
    </row>
    <row r="90" spans="3:9" x14ac:dyDescent="0.15">
      <c r="C90" s="94" t="s">
        <v>1886</v>
      </c>
      <c r="D90" s="93" t="s">
        <v>1987</v>
      </c>
      <c r="F90" s="94" t="s">
        <v>1624</v>
      </c>
      <c r="G90" s="96">
        <v>10.7</v>
      </c>
      <c r="H90" s="96">
        <v>10.55</v>
      </c>
      <c r="I90" s="93">
        <v>10.45</v>
      </c>
    </row>
    <row r="91" spans="3:9" x14ac:dyDescent="0.15">
      <c r="C91" s="94" t="s">
        <v>1886</v>
      </c>
      <c r="D91" s="93" t="s">
        <v>1986</v>
      </c>
      <c r="F91" s="94" t="s">
        <v>1620</v>
      </c>
      <c r="G91" s="96">
        <v>10.7</v>
      </c>
      <c r="H91" s="96">
        <v>10.55</v>
      </c>
      <c r="I91" s="93">
        <v>10.45</v>
      </c>
    </row>
    <row r="92" spans="3:9" x14ac:dyDescent="0.15">
      <c r="C92" s="94" t="s">
        <v>1886</v>
      </c>
      <c r="D92" s="93" t="s">
        <v>1985</v>
      </c>
      <c r="F92" s="94" t="s">
        <v>1531</v>
      </c>
      <c r="G92" s="96">
        <v>10.7</v>
      </c>
      <c r="H92" s="96">
        <v>10.55</v>
      </c>
      <c r="I92" s="93">
        <v>10.45</v>
      </c>
    </row>
    <row r="93" spans="3:9" x14ac:dyDescent="0.15">
      <c r="C93" s="94" t="s">
        <v>1886</v>
      </c>
      <c r="D93" s="93" t="s">
        <v>1984</v>
      </c>
      <c r="F93" s="94" t="s">
        <v>1517</v>
      </c>
      <c r="G93" s="96">
        <v>10.7</v>
      </c>
      <c r="H93" s="96">
        <v>10.55</v>
      </c>
      <c r="I93" s="93">
        <v>10.45</v>
      </c>
    </row>
    <row r="94" spans="3:9" x14ac:dyDescent="0.15">
      <c r="C94" s="94" t="s">
        <v>1886</v>
      </c>
      <c r="D94" s="93" t="s">
        <v>1983</v>
      </c>
      <c r="F94" s="94" t="s">
        <v>1514</v>
      </c>
      <c r="G94" s="96">
        <v>10.7</v>
      </c>
      <c r="H94" s="96">
        <v>10.55</v>
      </c>
      <c r="I94" s="93">
        <v>10.45</v>
      </c>
    </row>
    <row r="95" spans="3:9" x14ac:dyDescent="0.15">
      <c r="C95" s="94" t="s">
        <v>1886</v>
      </c>
      <c r="D95" s="93" t="s">
        <v>1982</v>
      </c>
      <c r="F95" s="94" t="s">
        <v>1509</v>
      </c>
      <c r="G95" s="96">
        <v>10.7</v>
      </c>
      <c r="H95" s="96">
        <v>10.55</v>
      </c>
      <c r="I95" s="93">
        <v>10.45</v>
      </c>
    </row>
    <row r="96" spans="3:9" x14ac:dyDescent="0.15">
      <c r="C96" s="94" t="s">
        <v>1886</v>
      </c>
      <c r="D96" s="93" t="s">
        <v>1981</v>
      </c>
      <c r="F96" s="94" t="s">
        <v>1505</v>
      </c>
      <c r="G96" s="96">
        <v>10.7</v>
      </c>
      <c r="H96" s="96">
        <v>10.55</v>
      </c>
      <c r="I96" s="93">
        <v>10.45</v>
      </c>
    </row>
    <row r="97" spans="3:9" x14ac:dyDescent="0.15">
      <c r="C97" s="94" t="s">
        <v>1886</v>
      </c>
      <c r="D97" s="93" t="s">
        <v>1980</v>
      </c>
      <c r="F97" s="94" t="s">
        <v>1496</v>
      </c>
      <c r="G97" s="96">
        <v>10.7</v>
      </c>
      <c r="H97" s="96">
        <v>10.55</v>
      </c>
      <c r="I97" s="93">
        <v>10.45</v>
      </c>
    </row>
    <row r="98" spans="3:9" x14ac:dyDescent="0.15">
      <c r="C98" s="94" t="s">
        <v>1886</v>
      </c>
      <c r="D98" s="93" t="s">
        <v>1979</v>
      </c>
      <c r="F98" s="94" t="s">
        <v>1469</v>
      </c>
      <c r="G98" s="96">
        <v>10.7</v>
      </c>
      <c r="H98" s="96">
        <v>10.55</v>
      </c>
      <c r="I98" s="93">
        <v>10.45</v>
      </c>
    </row>
    <row r="99" spans="3:9" x14ac:dyDescent="0.15">
      <c r="C99" s="94" t="s">
        <v>1886</v>
      </c>
      <c r="D99" s="93" t="s">
        <v>1978</v>
      </c>
      <c r="F99" s="94" t="s">
        <v>1465</v>
      </c>
      <c r="G99" s="96">
        <v>10.7</v>
      </c>
      <c r="H99" s="96">
        <v>10.55</v>
      </c>
      <c r="I99" s="93">
        <v>10.45</v>
      </c>
    </row>
    <row r="100" spans="3:9" x14ac:dyDescent="0.15">
      <c r="C100" s="94" t="s">
        <v>1886</v>
      </c>
      <c r="D100" s="93" t="s">
        <v>1977</v>
      </c>
      <c r="F100" s="94" t="s">
        <v>1461</v>
      </c>
      <c r="G100" s="96">
        <v>10.7</v>
      </c>
      <c r="H100" s="96">
        <v>10.55</v>
      </c>
      <c r="I100" s="93">
        <v>10.45</v>
      </c>
    </row>
    <row r="101" spans="3:9" x14ac:dyDescent="0.15">
      <c r="C101" s="94" t="s">
        <v>1886</v>
      </c>
      <c r="D101" s="93" t="s">
        <v>1976</v>
      </c>
      <c r="F101" s="94" t="s">
        <v>1455</v>
      </c>
      <c r="G101" s="96">
        <v>10.7</v>
      </c>
      <c r="H101" s="96">
        <v>10.55</v>
      </c>
      <c r="I101" s="93">
        <v>10.45</v>
      </c>
    </row>
    <row r="102" spans="3:9" x14ac:dyDescent="0.15">
      <c r="C102" s="94" t="s">
        <v>1886</v>
      </c>
      <c r="D102" s="93" t="s">
        <v>1975</v>
      </c>
      <c r="F102" s="94" t="s">
        <v>1453</v>
      </c>
      <c r="G102" s="96">
        <v>10.7</v>
      </c>
      <c r="H102" s="96">
        <v>10.55</v>
      </c>
      <c r="I102" s="93">
        <v>10.45</v>
      </c>
    </row>
    <row r="103" spans="3:9" x14ac:dyDescent="0.15">
      <c r="C103" s="94" t="s">
        <v>1886</v>
      </c>
      <c r="D103" s="93" t="s">
        <v>1974</v>
      </c>
      <c r="F103" s="94" t="s">
        <v>1446</v>
      </c>
      <c r="G103" s="96">
        <v>10.7</v>
      </c>
      <c r="H103" s="96">
        <v>10.55</v>
      </c>
      <c r="I103" s="93">
        <v>10.45</v>
      </c>
    </row>
    <row r="104" spans="3:9" x14ac:dyDescent="0.15">
      <c r="C104" s="94" t="s">
        <v>1886</v>
      </c>
      <c r="D104" s="93" t="s">
        <v>1973</v>
      </c>
      <c r="F104" s="94" t="s">
        <v>1445</v>
      </c>
      <c r="G104" s="96">
        <v>10.7</v>
      </c>
      <c r="H104" s="96">
        <v>10.55</v>
      </c>
      <c r="I104" s="93">
        <v>10.45</v>
      </c>
    </row>
    <row r="105" spans="3:9" x14ac:dyDescent="0.15">
      <c r="C105" s="94" t="s">
        <v>1886</v>
      </c>
      <c r="D105" s="93" t="s">
        <v>1972</v>
      </c>
      <c r="F105" s="94" t="s">
        <v>1443</v>
      </c>
      <c r="G105" s="96">
        <v>10.7</v>
      </c>
      <c r="H105" s="96">
        <v>10.55</v>
      </c>
      <c r="I105" s="93">
        <v>10.45</v>
      </c>
    </row>
    <row r="106" spans="3:9" x14ac:dyDescent="0.15">
      <c r="C106" s="94" t="s">
        <v>1886</v>
      </c>
      <c r="D106" s="93" t="s">
        <v>1971</v>
      </c>
      <c r="F106" s="94" t="s">
        <v>1433</v>
      </c>
      <c r="G106" s="96">
        <v>10.7</v>
      </c>
      <c r="H106" s="96">
        <v>10.55</v>
      </c>
      <c r="I106" s="93">
        <v>10.45</v>
      </c>
    </row>
    <row r="107" spans="3:9" x14ac:dyDescent="0.15">
      <c r="C107" s="94" t="s">
        <v>1886</v>
      </c>
      <c r="D107" s="93" t="s">
        <v>1970</v>
      </c>
      <c r="F107" s="94" t="s">
        <v>1969</v>
      </c>
      <c r="G107" s="96">
        <v>10.7</v>
      </c>
      <c r="H107" s="96">
        <v>10.55</v>
      </c>
      <c r="I107" s="93">
        <v>10.45</v>
      </c>
    </row>
    <row r="108" spans="3:9" x14ac:dyDescent="0.15">
      <c r="C108" s="94" t="s">
        <v>1886</v>
      </c>
      <c r="D108" s="93" t="s">
        <v>1968</v>
      </c>
      <c r="F108" s="94" t="s">
        <v>1372</v>
      </c>
      <c r="G108" s="96">
        <v>10.7</v>
      </c>
      <c r="H108" s="96">
        <v>10.55</v>
      </c>
      <c r="I108" s="93">
        <v>10.45</v>
      </c>
    </row>
    <row r="109" spans="3:9" x14ac:dyDescent="0.15">
      <c r="C109" s="94" t="s">
        <v>1886</v>
      </c>
      <c r="D109" s="93" t="s">
        <v>1967</v>
      </c>
      <c r="F109" s="94" t="s">
        <v>1369</v>
      </c>
      <c r="G109" s="96">
        <v>10.7</v>
      </c>
      <c r="H109" s="96">
        <v>10.55</v>
      </c>
      <c r="I109" s="93">
        <v>10.45</v>
      </c>
    </row>
    <row r="110" spans="3:9" x14ac:dyDescent="0.15">
      <c r="C110" s="94" t="s">
        <v>1886</v>
      </c>
      <c r="D110" s="93" t="s">
        <v>1966</v>
      </c>
      <c r="F110" s="94" t="s">
        <v>1352</v>
      </c>
      <c r="G110" s="96">
        <v>10.7</v>
      </c>
      <c r="H110" s="96">
        <v>10.55</v>
      </c>
      <c r="I110" s="93">
        <v>10.45</v>
      </c>
    </row>
    <row r="111" spans="3:9" x14ac:dyDescent="0.15">
      <c r="C111" s="94" t="s">
        <v>1886</v>
      </c>
      <c r="D111" s="93" t="s">
        <v>1965</v>
      </c>
      <c r="F111" s="94" t="s">
        <v>1349</v>
      </c>
      <c r="G111" s="96">
        <v>10.7</v>
      </c>
      <c r="H111" s="96">
        <v>10.55</v>
      </c>
      <c r="I111" s="93">
        <v>10.45</v>
      </c>
    </row>
    <row r="112" spans="3:9" x14ac:dyDescent="0.15">
      <c r="C112" s="94" t="s">
        <v>1886</v>
      </c>
      <c r="D112" s="93" t="s">
        <v>1964</v>
      </c>
      <c r="F112" s="94" t="s">
        <v>1348</v>
      </c>
      <c r="G112" s="96">
        <v>10.7</v>
      </c>
      <c r="H112" s="96">
        <v>10.55</v>
      </c>
      <c r="I112" s="93">
        <v>10.45</v>
      </c>
    </row>
    <row r="113" spans="3:9" x14ac:dyDescent="0.15">
      <c r="C113" s="94" t="s">
        <v>1886</v>
      </c>
      <c r="D113" s="93" t="s">
        <v>1963</v>
      </c>
      <c r="F113" s="94" t="s">
        <v>1343</v>
      </c>
      <c r="G113" s="96">
        <v>10.7</v>
      </c>
      <c r="H113" s="96">
        <v>10.55</v>
      </c>
      <c r="I113" s="93">
        <v>10.45</v>
      </c>
    </row>
    <row r="114" spans="3:9" x14ac:dyDescent="0.15">
      <c r="C114" s="94" t="s">
        <v>1886</v>
      </c>
      <c r="D114" s="93" t="s">
        <v>1962</v>
      </c>
      <c r="F114" s="94" t="s">
        <v>1342</v>
      </c>
      <c r="G114" s="96">
        <v>10.7</v>
      </c>
      <c r="H114" s="96">
        <v>10.55</v>
      </c>
      <c r="I114" s="93">
        <v>10.45</v>
      </c>
    </row>
    <row r="115" spans="3:9" x14ac:dyDescent="0.15">
      <c r="C115" s="94" t="s">
        <v>1886</v>
      </c>
      <c r="D115" s="93" t="s">
        <v>1961</v>
      </c>
      <c r="F115" s="94" t="s">
        <v>1340</v>
      </c>
      <c r="G115" s="96">
        <v>10.7</v>
      </c>
      <c r="H115" s="96">
        <v>10.55</v>
      </c>
      <c r="I115" s="93">
        <v>10.45</v>
      </c>
    </row>
    <row r="116" spans="3:9" x14ac:dyDescent="0.15">
      <c r="C116" s="94" t="s">
        <v>1886</v>
      </c>
      <c r="D116" s="93" t="s">
        <v>1960</v>
      </c>
      <c r="F116" s="94" t="s">
        <v>1338</v>
      </c>
      <c r="G116" s="96">
        <v>10.7</v>
      </c>
      <c r="H116" s="96">
        <v>10.55</v>
      </c>
      <c r="I116" s="93">
        <v>10.45</v>
      </c>
    </row>
    <row r="117" spans="3:9" x14ac:dyDescent="0.15">
      <c r="C117" s="94" t="s">
        <v>1886</v>
      </c>
      <c r="D117" s="93" t="s">
        <v>1959</v>
      </c>
      <c r="F117" s="94" t="s">
        <v>1337</v>
      </c>
      <c r="G117" s="96">
        <v>10.7</v>
      </c>
      <c r="H117" s="96">
        <v>10.55</v>
      </c>
      <c r="I117" s="93">
        <v>10.45</v>
      </c>
    </row>
    <row r="118" spans="3:9" x14ac:dyDescent="0.15">
      <c r="C118" s="94" t="s">
        <v>1886</v>
      </c>
      <c r="D118" s="93" t="s">
        <v>1958</v>
      </c>
      <c r="F118" s="94" t="s">
        <v>1336</v>
      </c>
      <c r="G118" s="96">
        <v>10.7</v>
      </c>
      <c r="H118" s="96">
        <v>10.55</v>
      </c>
      <c r="I118" s="93">
        <v>10.45</v>
      </c>
    </row>
    <row r="119" spans="3:9" x14ac:dyDescent="0.15">
      <c r="C119" s="94" t="s">
        <v>1886</v>
      </c>
      <c r="D119" s="93" t="s">
        <v>1957</v>
      </c>
      <c r="F119" s="94" t="s">
        <v>1325</v>
      </c>
      <c r="G119" s="96">
        <v>10.7</v>
      </c>
      <c r="H119" s="96">
        <v>10.55</v>
      </c>
      <c r="I119" s="93">
        <v>10.45</v>
      </c>
    </row>
    <row r="120" spans="3:9" x14ac:dyDescent="0.15">
      <c r="C120" s="94" t="s">
        <v>1886</v>
      </c>
      <c r="D120" s="93" t="s">
        <v>1956</v>
      </c>
      <c r="F120" s="94" t="s">
        <v>1035</v>
      </c>
      <c r="G120" s="96">
        <v>10.7</v>
      </c>
      <c r="H120" s="96">
        <v>10.55</v>
      </c>
      <c r="I120" s="93">
        <v>10.45</v>
      </c>
    </row>
    <row r="121" spans="3:9" x14ac:dyDescent="0.15">
      <c r="C121" s="94" t="s">
        <v>1886</v>
      </c>
      <c r="D121" s="93" t="s">
        <v>1955</v>
      </c>
      <c r="F121" s="94" t="s">
        <v>1031</v>
      </c>
      <c r="G121" s="96">
        <v>10.7</v>
      </c>
      <c r="H121" s="96">
        <v>10.55</v>
      </c>
      <c r="I121" s="93">
        <v>10.45</v>
      </c>
    </row>
    <row r="122" spans="3:9" x14ac:dyDescent="0.15">
      <c r="C122" s="94" t="s">
        <v>1886</v>
      </c>
      <c r="D122" s="93" t="s">
        <v>1954</v>
      </c>
      <c r="F122" s="94" t="s">
        <v>1953</v>
      </c>
      <c r="G122" s="96">
        <v>10.7</v>
      </c>
      <c r="H122" s="96">
        <v>10.55</v>
      </c>
      <c r="I122" s="93">
        <v>10.45</v>
      </c>
    </row>
    <row r="123" spans="3:9" x14ac:dyDescent="0.15">
      <c r="C123" s="94" t="s">
        <v>1886</v>
      </c>
      <c r="D123" s="93" t="s">
        <v>1952</v>
      </c>
      <c r="F123" s="94" t="s">
        <v>975</v>
      </c>
      <c r="G123" s="96">
        <v>10.7</v>
      </c>
      <c r="H123" s="96">
        <v>10.55</v>
      </c>
      <c r="I123" s="93">
        <v>10.45</v>
      </c>
    </row>
    <row r="124" spans="3:9" x14ac:dyDescent="0.15">
      <c r="C124" s="94" t="s">
        <v>1886</v>
      </c>
      <c r="D124" s="93" t="s">
        <v>1951</v>
      </c>
      <c r="F124" s="94" t="s">
        <v>971</v>
      </c>
      <c r="G124" s="96">
        <v>10.7</v>
      </c>
      <c r="H124" s="96">
        <v>10.55</v>
      </c>
      <c r="I124" s="93">
        <v>10.45</v>
      </c>
    </row>
    <row r="125" spans="3:9" x14ac:dyDescent="0.15">
      <c r="C125" s="94" t="s">
        <v>1886</v>
      </c>
      <c r="D125" s="93" t="s">
        <v>1950</v>
      </c>
      <c r="F125" s="94" t="s">
        <v>1949</v>
      </c>
      <c r="G125" s="96">
        <v>10.7</v>
      </c>
      <c r="H125" s="96">
        <v>10.55</v>
      </c>
      <c r="I125" s="93">
        <v>10.45</v>
      </c>
    </row>
    <row r="126" spans="3:9" x14ac:dyDescent="0.15">
      <c r="C126" s="94" t="s">
        <v>1886</v>
      </c>
      <c r="D126" s="93" t="s">
        <v>1948</v>
      </c>
      <c r="F126" s="94" t="s">
        <v>956</v>
      </c>
      <c r="G126" s="96">
        <v>10.7</v>
      </c>
      <c r="H126" s="96">
        <v>10.55</v>
      </c>
      <c r="I126" s="93">
        <v>10.45</v>
      </c>
    </row>
    <row r="127" spans="3:9" x14ac:dyDescent="0.15">
      <c r="C127" s="94" t="s">
        <v>1886</v>
      </c>
      <c r="D127" s="93" t="s">
        <v>1947</v>
      </c>
      <c r="F127" s="94" t="s">
        <v>947</v>
      </c>
      <c r="G127" s="96">
        <v>10.7</v>
      </c>
      <c r="H127" s="96">
        <v>10.55</v>
      </c>
      <c r="I127" s="93">
        <v>10.45</v>
      </c>
    </row>
    <row r="128" spans="3:9" x14ac:dyDescent="0.15">
      <c r="C128" s="94" t="s">
        <v>1886</v>
      </c>
      <c r="D128" s="93" t="s">
        <v>1946</v>
      </c>
      <c r="F128" s="94" t="s">
        <v>928</v>
      </c>
      <c r="G128" s="96">
        <v>10.7</v>
      </c>
      <c r="H128" s="96">
        <v>10.55</v>
      </c>
      <c r="I128" s="93">
        <v>10.45</v>
      </c>
    </row>
    <row r="129" spans="3:9" x14ac:dyDescent="0.15">
      <c r="C129" s="94" t="s">
        <v>1886</v>
      </c>
      <c r="D129" s="93" t="s">
        <v>1945</v>
      </c>
      <c r="F129" s="94" t="s">
        <v>919</v>
      </c>
      <c r="G129" s="96">
        <v>10.7</v>
      </c>
      <c r="H129" s="96">
        <v>10.55</v>
      </c>
      <c r="I129" s="93">
        <v>10.45</v>
      </c>
    </row>
    <row r="130" spans="3:9" x14ac:dyDescent="0.15">
      <c r="C130" s="94" t="s">
        <v>1886</v>
      </c>
      <c r="D130" s="93" t="s">
        <v>1944</v>
      </c>
      <c r="F130" s="94" t="s">
        <v>918</v>
      </c>
      <c r="G130" s="96">
        <v>10.7</v>
      </c>
      <c r="H130" s="96">
        <v>10.55</v>
      </c>
      <c r="I130" s="93">
        <v>10.45</v>
      </c>
    </row>
    <row r="131" spans="3:9" x14ac:dyDescent="0.15">
      <c r="C131" s="94" t="s">
        <v>1886</v>
      </c>
      <c r="D131" s="93" t="s">
        <v>1943</v>
      </c>
      <c r="F131" s="94" t="s">
        <v>917</v>
      </c>
      <c r="G131" s="96">
        <v>10.7</v>
      </c>
      <c r="H131" s="96">
        <v>10.55</v>
      </c>
      <c r="I131" s="93">
        <v>10.45</v>
      </c>
    </row>
    <row r="132" spans="3:9" x14ac:dyDescent="0.15">
      <c r="C132" s="94" t="s">
        <v>1886</v>
      </c>
      <c r="D132" s="93" t="s">
        <v>1942</v>
      </c>
      <c r="F132" s="94" t="s">
        <v>912</v>
      </c>
      <c r="G132" s="96">
        <v>10.7</v>
      </c>
      <c r="H132" s="96">
        <v>10.55</v>
      </c>
      <c r="I132" s="93">
        <v>10.45</v>
      </c>
    </row>
    <row r="133" spans="3:9" x14ac:dyDescent="0.15">
      <c r="C133" s="94" t="s">
        <v>1886</v>
      </c>
      <c r="D133" s="93" t="s">
        <v>1941</v>
      </c>
      <c r="F133" s="94" t="s">
        <v>905</v>
      </c>
      <c r="G133" s="96">
        <v>10.7</v>
      </c>
      <c r="H133" s="96">
        <v>10.55</v>
      </c>
      <c r="I133" s="93">
        <v>10.45</v>
      </c>
    </row>
    <row r="134" spans="3:9" x14ac:dyDescent="0.15">
      <c r="C134" s="94" t="s">
        <v>1886</v>
      </c>
      <c r="D134" s="93" t="s">
        <v>1940</v>
      </c>
      <c r="F134" s="94" t="s">
        <v>904</v>
      </c>
      <c r="G134" s="96">
        <v>10.7</v>
      </c>
      <c r="H134" s="96">
        <v>10.55</v>
      </c>
      <c r="I134" s="93">
        <v>10.45</v>
      </c>
    </row>
    <row r="135" spans="3:9" x14ac:dyDescent="0.15">
      <c r="C135" s="94" t="s">
        <v>1886</v>
      </c>
      <c r="D135" s="93" t="s">
        <v>1939</v>
      </c>
      <c r="F135" s="94" t="s">
        <v>902</v>
      </c>
      <c r="G135" s="96">
        <v>10.7</v>
      </c>
      <c r="H135" s="96">
        <v>10.55</v>
      </c>
      <c r="I135" s="93">
        <v>10.45</v>
      </c>
    </row>
    <row r="136" spans="3:9" x14ac:dyDescent="0.15">
      <c r="C136" s="94" t="s">
        <v>1886</v>
      </c>
      <c r="D136" s="93" t="s">
        <v>1938</v>
      </c>
      <c r="F136" s="94" t="s">
        <v>899</v>
      </c>
      <c r="G136" s="96">
        <v>10.7</v>
      </c>
      <c r="H136" s="96">
        <v>10.55</v>
      </c>
      <c r="I136" s="93">
        <v>10.45</v>
      </c>
    </row>
    <row r="137" spans="3:9" x14ac:dyDescent="0.15">
      <c r="C137" s="94" t="s">
        <v>1886</v>
      </c>
      <c r="D137" s="93" t="s">
        <v>1937</v>
      </c>
      <c r="F137" s="94" t="s">
        <v>884</v>
      </c>
      <c r="G137" s="96">
        <v>10.7</v>
      </c>
      <c r="H137" s="96">
        <v>10.55</v>
      </c>
      <c r="I137" s="93">
        <v>10.45</v>
      </c>
    </row>
    <row r="138" spans="3:9" x14ac:dyDescent="0.15">
      <c r="C138" s="94" t="s">
        <v>1886</v>
      </c>
      <c r="D138" s="93" t="s">
        <v>1936</v>
      </c>
      <c r="F138" s="94" t="s">
        <v>879</v>
      </c>
      <c r="G138" s="96">
        <v>10.7</v>
      </c>
      <c r="H138" s="96">
        <v>10.55</v>
      </c>
      <c r="I138" s="93">
        <v>10.45</v>
      </c>
    </row>
    <row r="139" spans="3:9" x14ac:dyDescent="0.15">
      <c r="C139" s="94" t="s">
        <v>1886</v>
      </c>
      <c r="D139" s="93" t="s">
        <v>1935</v>
      </c>
      <c r="F139" s="94" t="s">
        <v>870</v>
      </c>
      <c r="G139" s="96">
        <v>10.7</v>
      </c>
      <c r="H139" s="96">
        <v>10.55</v>
      </c>
      <c r="I139" s="93">
        <v>10.45</v>
      </c>
    </row>
    <row r="140" spans="3:9" x14ac:dyDescent="0.15">
      <c r="C140" s="94" t="s">
        <v>1886</v>
      </c>
      <c r="D140" s="93" t="s">
        <v>1934</v>
      </c>
      <c r="F140" s="94" t="s">
        <v>868</v>
      </c>
      <c r="G140" s="96">
        <v>10.7</v>
      </c>
      <c r="H140" s="96">
        <v>10.55</v>
      </c>
      <c r="I140" s="93">
        <v>10.45</v>
      </c>
    </row>
    <row r="141" spans="3:9" x14ac:dyDescent="0.15">
      <c r="C141" s="94" t="s">
        <v>1886</v>
      </c>
      <c r="D141" s="93" t="s">
        <v>1933</v>
      </c>
      <c r="F141" s="94" t="s">
        <v>707</v>
      </c>
      <c r="G141" s="96">
        <v>10.7</v>
      </c>
      <c r="H141" s="96">
        <v>10.55</v>
      </c>
      <c r="I141" s="93">
        <v>10.45</v>
      </c>
    </row>
    <row r="142" spans="3:9" x14ac:dyDescent="0.15">
      <c r="C142" s="94" t="s">
        <v>1886</v>
      </c>
      <c r="D142" s="93" t="s">
        <v>1932</v>
      </c>
      <c r="F142" s="94" t="s">
        <v>693</v>
      </c>
      <c r="G142" s="96">
        <v>10.7</v>
      </c>
      <c r="H142" s="96">
        <v>10.55</v>
      </c>
      <c r="I142" s="93">
        <v>10.45</v>
      </c>
    </row>
    <row r="143" spans="3:9" x14ac:dyDescent="0.15">
      <c r="C143" s="94" t="s">
        <v>1886</v>
      </c>
      <c r="D143" s="93" t="s">
        <v>1931</v>
      </c>
      <c r="F143" s="94" t="s">
        <v>1930</v>
      </c>
      <c r="G143" s="96">
        <v>10.7</v>
      </c>
      <c r="H143" s="96">
        <v>10.55</v>
      </c>
      <c r="I143" s="93">
        <v>10.45</v>
      </c>
    </row>
    <row r="144" spans="3:9" x14ac:dyDescent="0.15">
      <c r="C144" s="94" t="s">
        <v>1886</v>
      </c>
      <c r="D144" s="93" t="s">
        <v>1929</v>
      </c>
      <c r="F144" s="94" t="s">
        <v>1928</v>
      </c>
      <c r="G144" s="96">
        <v>10.7</v>
      </c>
      <c r="H144" s="96">
        <v>10.55</v>
      </c>
      <c r="I144" s="93">
        <v>10.45</v>
      </c>
    </row>
    <row r="145" spans="3:9" x14ac:dyDescent="0.15">
      <c r="C145" s="94" t="s">
        <v>1886</v>
      </c>
      <c r="D145" s="93" t="s">
        <v>1927</v>
      </c>
      <c r="F145" s="94" t="s">
        <v>1804</v>
      </c>
      <c r="G145" s="96">
        <v>10.42</v>
      </c>
      <c r="H145" s="96">
        <v>10.33</v>
      </c>
      <c r="I145" s="93">
        <v>10.27</v>
      </c>
    </row>
    <row r="146" spans="3:9" x14ac:dyDescent="0.15">
      <c r="C146" s="94" t="s">
        <v>1886</v>
      </c>
      <c r="D146" s="93" t="s">
        <v>788</v>
      </c>
      <c r="F146" s="94" t="s">
        <v>1926</v>
      </c>
      <c r="G146" s="96">
        <v>10.42</v>
      </c>
      <c r="H146" s="96">
        <v>10.33</v>
      </c>
      <c r="I146" s="93">
        <v>10.27</v>
      </c>
    </row>
    <row r="147" spans="3:9" x14ac:dyDescent="0.15">
      <c r="C147" s="94" t="s">
        <v>1886</v>
      </c>
      <c r="D147" s="93" t="s">
        <v>1925</v>
      </c>
      <c r="F147" s="94" t="s">
        <v>1637</v>
      </c>
      <c r="G147" s="96">
        <v>10.42</v>
      </c>
      <c r="H147" s="96">
        <v>10.33</v>
      </c>
      <c r="I147" s="93">
        <v>10.27</v>
      </c>
    </row>
    <row r="148" spans="3:9" x14ac:dyDescent="0.15">
      <c r="C148" s="94" t="s">
        <v>1886</v>
      </c>
      <c r="D148" s="93" t="s">
        <v>1924</v>
      </c>
      <c r="F148" s="94" t="s">
        <v>1636</v>
      </c>
      <c r="G148" s="96">
        <v>10.42</v>
      </c>
      <c r="H148" s="96">
        <v>10.33</v>
      </c>
      <c r="I148" s="93">
        <v>10.27</v>
      </c>
    </row>
    <row r="149" spans="3:9" x14ac:dyDescent="0.15">
      <c r="C149" s="94" t="s">
        <v>1886</v>
      </c>
      <c r="D149" s="93" t="s">
        <v>1923</v>
      </c>
      <c r="F149" s="94" t="s">
        <v>1594</v>
      </c>
      <c r="G149" s="96">
        <v>10.42</v>
      </c>
      <c r="H149" s="96">
        <v>10.33</v>
      </c>
      <c r="I149" s="93">
        <v>10.27</v>
      </c>
    </row>
    <row r="150" spans="3:9" x14ac:dyDescent="0.15">
      <c r="C150" s="94" t="s">
        <v>1886</v>
      </c>
      <c r="D150" s="93" t="s">
        <v>1922</v>
      </c>
      <c r="F150" s="94" t="s">
        <v>1593</v>
      </c>
      <c r="G150" s="96">
        <v>10.42</v>
      </c>
      <c r="H150" s="96">
        <v>10.33</v>
      </c>
      <c r="I150" s="93">
        <v>10.27</v>
      </c>
    </row>
    <row r="151" spans="3:9" x14ac:dyDescent="0.15">
      <c r="C151" s="94" t="s">
        <v>1886</v>
      </c>
      <c r="D151" s="93" t="s">
        <v>1921</v>
      </c>
      <c r="F151" s="94" t="s">
        <v>1573</v>
      </c>
      <c r="G151" s="96">
        <v>10.42</v>
      </c>
      <c r="H151" s="96">
        <v>10.33</v>
      </c>
      <c r="I151" s="93">
        <v>10.27</v>
      </c>
    </row>
    <row r="152" spans="3:9" x14ac:dyDescent="0.15">
      <c r="C152" s="94" t="s">
        <v>1886</v>
      </c>
      <c r="D152" s="93" t="s">
        <v>1920</v>
      </c>
      <c r="F152" s="94" t="s">
        <v>1566</v>
      </c>
      <c r="G152" s="96">
        <v>10.42</v>
      </c>
      <c r="H152" s="96">
        <v>10.33</v>
      </c>
      <c r="I152" s="93">
        <v>10.27</v>
      </c>
    </row>
    <row r="153" spans="3:9" x14ac:dyDescent="0.15">
      <c r="C153" s="94" t="s">
        <v>1886</v>
      </c>
      <c r="D153" s="93" t="s">
        <v>1919</v>
      </c>
      <c r="F153" s="94" t="s">
        <v>1533</v>
      </c>
      <c r="G153" s="96">
        <v>10.42</v>
      </c>
      <c r="H153" s="96">
        <v>10.33</v>
      </c>
      <c r="I153" s="93">
        <v>10.27</v>
      </c>
    </row>
    <row r="154" spans="3:9" x14ac:dyDescent="0.15">
      <c r="C154" s="94" t="s">
        <v>1886</v>
      </c>
      <c r="D154" s="93" t="s">
        <v>1918</v>
      </c>
      <c r="F154" s="94" t="s">
        <v>1530</v>
      </c>
      <c r="G154" s="96">
        <v>10.42</v>
      </c>
      <c r="H154" s="96">
        <v>10.33</v>
      </c>
      <c r="I154" s="93">
        <v>10.27</v>
      </c>
    </row>
    <row r="155" spans="3:9" x14ac:dyDescent="0.15">
      <c r="C155" s="94" t="s">
        <v>1886</v>
      </c>
      <c r="D155" s="93" t="s">
        <v>1917</v>
      </c>
      <c r="F155" s="94" t="s">
        <v>1528</v>
      </c>
      <c r="G155" s="96">
        <v>10.42</v>
      </c>
      <c r="H155" s="96">
        <v>10.33</v>
      </c>
      <c r="I155" s="93">
        <v>10.27</v>
      </c>
    </row>
    <row r="156" spans="3:9" x14ac:dyDescent="0.15">
      <c r="C156" s="94" t="s">
        <v>1886</v>
      </c>
      <c r="D156" s="93" t="s">
        <v>1916</v>
      </c>
      <c r="F156" s="94" t="s">
        <v>1915</v>
      </c>
      <c r="G156" s="96">
        <v>10.42</v>
      </c>
      <c r="H156" s="96">
        <v>10.33</v>
      </c>
      <c r="I156" s="93">
        <v>10.27</v>
      </c>
    </row>
    <row r="157" spans="3:9" x14ac:dyDescent="0.15">
      <c r="C157" s="94" t="s">
        <v>1886</v>
      </c>
      <c r="D157" s="93" t="s">
        <v>1914</v>
      </c>
      <c r="F157" s="94" t="s">
        <v>1526</v>
      </c>
      <c r="G157" s="96">
        <v>10.42</v>
      </c>
      <c r="H157" s="96">
        <v>10.33</v>
      </c>
      <c r="I157" s="93">
        <v>10.27</v>
      </c>
    </row>
    <row r="158" spans="3:9" x14ac:dyDescent="0.15">
      <c r="C158" s="94" t="s">
        <v>1886</v>
      </c>
      <c r="D158" s="93" t="s">
        <v>1066</v>
      </c>
      <c r="F158" s="94" t="s">
        <v>1524</v>
      </c>
      <c r="G158" s="96">
        <v>10.42</v>
      </c>
      <c r="H158" s="96">
        <v>10.33</v>
      </c>
      <c r="I158" s="93">
        <v>10.27</v>
      </c>
    </row>
    <row r="159" spans="3:9" x14ac:dyDescent="0.15">
      <c r="C159" s="94" t="s">
        <v>1886</v>
      </c>
      <c r="D159" s="93" t="s">
        <v>1913</v>
      </c>
      <c r="F159" s="94" t="s">
        <v>1523</v>
      </c>
      <c r="G159" s="96">
        <v>10.42</v>
      </c>
      <c r="H159" s="96">
        <v>10.33</v>
      </c>
      <c r="I159" s="93">
        <v>10.27</v>
      </c>
    </row>
    <row r="160" spans="3:9" x14ac:dyDescent="0.15">
      <c r="C160" s="94" t="s">
        <v>1886</v>
      </c>
      <c r="D160" s="93" t="s">
        <v>1912</v>
      </c>
      <c r="F160" s="94" t="s">
        <v>1522</v>
      </c>
      <c r="G160" s="96">
        <v>10.42</v>
      </c>
      <c r="H160" s="96">
        <v>10.33</v>
      </c>
      <c r="I160" s="93">
        <v>10.27</v>
      </c>
    </row>
    <row r="161" spans="3:9" x14ac:dyDescent="0.15">
      <c r="C161" s="94" t="s">
        <v>1886</v>
      </c>
      <c r="D161" s="93" t="s">
        <v>1911</v>
      </c>
      <c r="F161" s="94" t="s">
        <v>1521</v>
      </c>
      <c r="G161" s="96">
        <v>10.42</v>
      </c>
      <c r="H161" s="96">
        <v>10.33</v>
      </c>
      <c r="I161" s="93">
        <v>10.27</v>
      </c>
    </row>
    <row r="162" spans="3:9" x14ac:dyDescent="0.15">
      <c r="C162" s="94" t="s">
        <v>1886</v>
      </c>
      <c r="D162" s="93" t="s">
        <v>1910</v>
      </c>
      <c r="F162" s="94" t="s">
        <v>1520</v>
      </c>
      <c r="G162" s="96">
        <v>10.42</v>
      </c>
      <c r="H162" s="96">
        <v>10.33</v>
      </c>
      <c r="I162" s="93">
        <v>10.27</v>
      </c>
    </row>
    <row r="163" spans="3:9" x14ac:dyDescent="0.15">
      <c r="C163" s="94" t="s">
        <v>1886</v>
      </c>
      <c r="D163" s="93" t="s">
        <v>1909</v>
      </c>
      <c r="F163" s="94" t="s">
        <v>1518</v>
      </c>
      <c r="G163" s="96">
        <v>10.42</v>
      </c>
      <c r="H163" s="96">
        <v>10.33</v>
      </c>
      <c r="I163" s="93">
        <v>10.27</v>
      </c>
    </row>
    <row r="164" spans="3:9" x14ac:dyDescent="0.15">
      <c r="C164" s="94" t="s">
        <v>1886</v>
      </c>
      <c r="D164" s="93" t="s">
        <v>1908</v>
      </c>
      <c r="F164" s="94" t="s">
        <v>1516</v>
      </c>
      <c r="G164" s="96">
        <v>10.42</v>
      </c>
      <c r="H164" s="96">
        <v>10.33</v>
      </c>
      <c r="I164" s="93">
        <v>10.27</v>
      </c>
    </row>
    <row r="165" spans="3:9" x14ac:dyDescent="0.15">
      <c r="C165" s="94" t="s">
        <v>1886</v>
      </c>
      <c r="D165" s="93" t="s">
        <v>1107</v>
      </c>
      <c r="F165" s="94" t="s">
        <v>1515</v>
      </c>
      <c r="G165" s="96">
        <v>10.42</v>
      </c>
      <c r="H165" s="96">
        <v>10.33</v>
      </c>
      <c r="I165" s="93">
        <v>10.27</v>
      </c>
    </row>
    <row r="166" spans="3:9" x14ac:dyDescent="0.15">
      <c r="C166" s="94" t="s">
        <v>1886</v>
      </c>
      <c r="D166" s="93" t="s">
        <v>1907</v>
      </c>
      <c r="F166" s="94" t="s">
        <v>1513</v>
      </c>
      <c r="G166" s="96">
        <v>10.42</v>
      </c>
      <c r="H166" s="96">
        <v>10.33</v>
      </c>
      <c r="I166" s="93">
        <v>10.27</v>
      </c>
    </row>
    <row r="167" spans="3:9" x14ac:dyDescent="0.15">
      <c r="C167" s="94" t="s">
        <v>1886</v>
      </c>
      <c r="D167" s="93" t="s">
        <v>1906</v>
      </c>
      <c r="F167" s="94" t="s">
        <v>1508</v>
      </c>
      <c r="G167" s="96">
        <v>10.42</v>
      </c>
      <c r="H167" s="96">
        <v>10.33</v>
      </c>
      <c r="I167" s="93">
        <v>10.27</v>
      </c>
    </row>
    <row r="168" spans="3:9" x14ac:dyDescent="0.15">
      <c r="C168" s="94" t="s">
        <v>1886</v>
      </c>
      <c r="D168" s="93" t="s">
        <v>1905</v>
      </c>
      <c r="F168" s="94" t="s">
        <v>1507</v>
      </c>
      <c r="G168" s="96">
        <v>10.42</v>
      </c>
      <c r="H168" s="96">
        <v>10.33</v>
      </c>
      <c r="I168" s="93">
        <v>10.27</v>
      </c>
    </row>
    <row r="169" spans="3:9" x14ac:dyDescent="0.15">
      <c r="C169" s="94" t="s">
        <v>1886</v>
      </c>
      <c r="D169" s="93" t="s">
        <v>1904</v>
      </c>
      <c r="F169" s="94" t="s">
        <v>1506</v>
      </c>
      <c r="G169" s="96">
        <v>10.42</v>
      </c>
      <c r="H169" s="96">
        <v>10.33</v>
      </c>
      <c r="I169" s="93">
        <v>10.27</v>
      </c>
    </row>
    <row r="170" spans="3:9" x14ac:dyDescent="0.15">
      <c r="C170" s="94" t="s">
        <v>1886</v>
      </c>
      <c r="D170" s="93" t="s">
        <v>1903</v>
      </c>
      <c r="F170" s="94" t="s">
        <v>1504</v>
      </c>
      <c r="G170" s="96">
        <v>10.42</v>
      </c>
      <c r="H170" s="96">
        <v>10.33</v>
      </c>
      <c r="I170" s="93">
        <v>10.27</v>
      </c>
    </row>
    <row r="171" spans="3:9" x14ac:dyDescent="0.15">
      <c r="C171" s="94" t="s">
        <v>1886</v>
      </c>
      <c r="D171" s="93" t="s">
        <v>1902</v>
      </c>
      <c r="F171" s="94" t="s">
        <v>1503</v>
      </c>
      <c r="G171" s="96">
        <v>10.42</v>
      </c>
      <c r="H171" s="96">
        <v>10.33</v>
      </c>
      <c r="I171" s="93">
        <v>10.27</v>
      </c>
    </row>
    <row r="172" spans="3:9" x14ac:dyDescent="0.15">
      <c r="C172" s="94" t="s">
        <v>1886</v>
      </c>
      <c r="D172" s="93" t="s">
        <v>1901</v>
      </c>
      <c r="F172" s="94" t="s">
        <v>1502</v>
      </c>
      <c r="G172" s="96">
        <v>10.42</v>
      </c>
      <c r="H172" s="96">
        <v>10.33</v>
      </c>
      <c r="I172" s="93">
        <v>10.27</v>
      </c>
    </row>
    <row r="173" spans="3:9" x14ac:dyDescent="0.15">
      <c r="C173" s="94" t="s">
        <v>1886</v>
      </c>
      <c r="D173" s="93" t="s">
        <v>1900</v>
      </c>
      <c r="F173" s="94" t="s">
        <v>1501</v>
      </c>
      <c r="G173" s="96">
        <v>10.42</v>
      </c>
      <c r="H173" s="96">
        <v>10.33</v>
      </c>
      <c r="I173" s="93">
        <v>10.27</v>
      </c>
    </row>
    <row r="174" spans="3:9" x14ac:dyDescent="0.15">
      <c r="C174" s="94" t="s">
        <v>1886</v>
      </c>
      <c r="D174" s="93" t="s">
        <v>1899</v>
      </c>
      <c r="F174" s="94" t="s">
        <v>1500</v>
      </c>
      <c r="G174" s="96">
        <v>10.42</v>
      </c>
      <c r="H174" s="96">
        <v>10.33</v>
      </c>
      <c r="I174" s="93">
        <v>10.27</v>
      </c>
    </row>
    <row r="175" spans="3:9" x14ac:dyDescent="0.15">
      <c r="C175" s="94" t="s">
        <v>1886</v>
      </c>
      <c r="D175" s="93" t="s">
        <v>1898</v>
      </c>
      <c r="F175" s="94" t="s">
        <v>1499</v>
      </c>
      <c r="G175" s="96">
        <v>10.42</v>
      </c>
      <c r="H175" s="96">
        <v>10.33</v>
      </c>
      <c r="I175" s="93">
        <v>10.27</v>
      </c>
    </row>
    <row r="176" spans="3:9" x14ac:dyDescent="0.15">
      <c r="C176" s="94" t="s">
        <v>1886</v>
      </c>
      <c r="D176" s="93" t="s">
        <v>1897</v>
      </c>
      <c r="F176" s="94" t="s">
        <v>1497</v>
      </c>
      <c r="G176" s="96">
        <v>10.42</v>
      </c>
      <c r="H176" s="96">
        <v>10.33</v>
      </c>
      <c r="I176" s="93">
        <v>10.27</v>
      </c>
    </row>
    <row r="177" spans="3:9" x14ac:dyDescent="0.15">
      <c r="C177" s="94" t="s">
        <v>1886</v>
      </c>
      <c r="D177" s="93" t="s">
        <v>1896</v>
      </c>
      <c r="F177" s="94" t="s">
        <v>1495</v>
      </c>
      <c r="G177" s="96">
        <v>10.42</v>
      </c>
      <c r="H177" s="96">
        <v>10.33</v>
      </c>
      <c r="I177" s="93">
        <v>10.27</v>
      </c>
    </row>
    <row r="178" spans="3:9" x14ac:dyDescent="0.15">
      <c r="C178" s="94" t="s">
        <v>1886</v>
      </c>
      <c r="D178" s="93" t="s">
        <v>1895</v>
      </c>
      <c r="F178" s="94" t="s">
        <v>1494</v>
      </c>
      <c r="G178" s="96">
        <v>10.42</v>
      </c>
      <c r="H178" s="96">
        <v>10.33</v>
      </c>
      <c r="I178" s="93">
        <v>10.27</v>
      </c>
    </row>
    <row r="179" spans="3:9" x14ac:dyDescent="0.15">
      <c r="C179" s="94" t="s">
        <v>1886</v>
      </c>
      <c r="D179" s="93" t="s">
        <v>1894</v>
      </c>
      <c r="F179" s="94" t="s">
        <v>1493</v>
      </c>
      <c r="G179" s="96">
        <v>10.42</v>
      </c>
      <c r="H179" s="96">
        <v>10.33</v>
      </c>
      <c r="I179" s="93">
        <v>10.27</v>
      </c>
    </row>
    <row r="180" spans="3:9" x14ac:dyDescent="0.15">
      <c r="C180" s="94" t="s">
        <v>1886</v>
      </c>
      <c r="D180" s="93" t="s">
        <v>1893</v>
      </c>
      <c r="F180" s="94" t="s">
        <v>1475</v>
      </c>
      <c r="G180" s="96">
        <v>10.42</v>
      </c>
      <c r="H180" s="96">
        <v>10.33</v>
      </c>
      <c r="I180" s="93">
        <v>10.27</v>
      </c>
    </row>
    <row r="181" spans="3:9" x14ac:dyDescent="0.15">
      <c r="C181" s="94" t="s">
        <v>1886</v>
      </c>
      <c r="D181" s="93" t="s">
        <v>1892</v>
      </c>
      <c r="F181" s="94" t="s">
        <v>1474</v>
      </c>
      <c r="G181" s="96">
        <v>10.42</v>
      </c>
      <c r="H181" s="96">
        <v>10.33</v>
      </c>
      <c r="I181" s="93">
        <v>10.27</v>
      </c>
    </row>
    <row r="182" spans="3:9" x14ac:dyDescent="0.15">
      <c r="C182" s="94" t="s">
        <v>1886</v>
      </c>
      <c r="D182" s="93" t="s">
        <v>1891</v>
      </c>
      <c r="F182" s="94" t="s">
        <v>1472</v>
      </c>
      <c r="G182" s="96">
        <v>10.42</v>
      </c>
      <c r="H182" s="96">
        <v>10.33</v>
      </c>
      <c r="I182" s="93">
        <v>10.27</v>
      </c>
    </row>
    <row r="183" spans="3:9" x14ac:dyDescent="0.15">
      <c r="C183" s="94" t="s">
        <v>1886</v>
      </c>
      <c r="D183" s="93" t="s">
        <v>1890</v>
      </c>
      <c r="F183" s="94" t="s">
        <v>1466</v>
      </c>
      <c r="G183" s="96">
        <v>10.42</v>
      </c>
      <c r="H183" s="96">
        <v>10.33</v>
      </c>
      <c r="I183" s="93">
        <v>10.27</v>
      </c>
    </row>
    <row r="184" spans="3:9" x14ac:dyDescent="0.15">
      <c r="C184" s="94" t="s">
        <v>1886</v>
      </c>
      <c r="D184" s="93" t="s">
        <v>1889</v>
      </c>
      <c r="F184" s="94" t="s">
        <v>1464</v>
      </c>
      <c r="G184" s="96">
        <v>10.42</v>
      </c>
      <c r="H184" s="96">
        <v>10.33</v>
      </c>
      <c r="I184" s="93">
        <v>10.27</v>
      </c>
    </row>
    <row r="185" spans="3:9" x14ac:dyDescent="0.15">
      <c r="C185" s="94" t="s">
        <v>1886</v>
      </c>
      <c r="D185" s="93" t="s">
        <v>1888</v>
      </c>
      <c r="F185" s="94" t="s">
        <v>1463</v>
      </c>
      <c r="G185" s="96">
        <v>10.42</v>
      </c>
      <c r="H185" s="96">
        <v>10.33</v>
      </c>
      <c r="I185" s="93">
        <v>10.27</v>
      </c>
    </row>
    <row r="186" spans="3:9" x14ac:dyDescent="0.15">
      <c r="C186" s="94" t="s">
        <v>1886</v>
      </c>
      <c r="D186" s="93" t="s">
        <v>1887</v>
      </c>
      <c r="F186" s="94" t="s">
        <v>1457</v>
      </c>
      <c r="G186" s="96">
        <v>10.42</v>
      </c>
      <c r="H186" s="96">
        <v>10.33</v>
      </c>
      <c r="I186" s="93">
        <v>10.27</v>
      </c>
    </row>
    <row r="187" spans="3:9" x14ac:dyDescent="0.15">
      <c r="C187" s="94" t="s">
        <v>1886</v>
      </c>
      <c r="D187" s="93" t="s">
        <v>1885</v>
      </c>
      <c r="F187" s="94" t="s">
        <v>1454</v>
      </c>
      <c r="G187" s="96">
        <v>10.42</v>
      </c>
      <c r="H187" s="96">
        <v>10.33</v>
      </c>
      <c r="I187" s="93">
        <v>10.27</v>
      </c>
    </row>
    <row r="188" spans="3:9" x14ac:dyDescent="0.15">
      <c r="C188" s="94" t="s">
        <v>1842</v>
      </c>
      <c r="D188" s="93" t="s">
        <v>1884</v>
      </c>
      <c r="F188" s="94" t="s">
        <v>1452</v>
      </c>
      <c r="G188" s="96">
        <v>10.42</v>
      </c>
      <c r="H188" s="96">
        <v>10.33</v>
      </c>
      <c r="I188" s="93">
        <v>10.27</v>
      </c>
    </row>
    <row r="189" spans="3:9" x14ac:dyDescent="0.15">
      <c r="C189" s="94" t="s">
        <v>1842</v>
      </c>
      <c r="D189" s="93" t="s">
        <v>1883</v>
      </c>
      <c r="F189" s="94" t="s">
        <v>1450</v>
      </c>
      <c r="G189" s="96">
        <v>10.42</v>
      </c>
      <c r="H189" s="96">
        <v>10.33</v>
      </c>
      <c r="I189" s="93">
        <v>10.27</v>
      </c>
    </row>
    <row r="190" spans="3:9" x14ac:dyDescent="0.15">
      <c r="C190" s="94" t="s">
        <v>1842</v>
      </c>
      <c r="D190" s="93" t="s">
        <v>1882</v>
      </c>
      <c r="F190" s="94" t="s">
        <v>1442</v>
      </c>
      <c r="G190" s="96">
        <v>10.42</v>
      </c>
      <c r="H190" s="96">
        <v>10.33</v>
      </c>
      <c r="I190" s="93">
        <v>10.27</v>
      </c>
    </row>
    <row r="191" spans="3:9" x14ac:dyDescent="0.15">
      <c r="C191" s="94" t="s">
        <v>1842</v>
      </c>
      <c r="D191" s="93" t="s">
        <v>1881</v>
      </c>
      <c r="F191" s="94" t="s">
        <v>1434</v>
      </c>
      <c r="G191" s="96">
        <v>10.42</v>
      </c>
      <c r="H191" s="96">
        <v>10.33</v>
      </c>
      <c r="I191" s="93">
        <v>10.27</v>
      </c>
    </row>
    <row r="192" spans="3:9" x14ac:dyDescent="0.15">
      <c r="C192" s="94" t="s">
        <v>1842</v>
      </c>
      <c r="D192" s="93" t="s">
        <v>1880</v>
      </c>
      <c r="F192" s="94" t="s">
        <v>1376</v>
      </c>
      <c r="G192" s="96">
        <v>10.42</v>
      </c>
      <c r="H192" s="96">
        <v>10.33</v>
      </c>
      <c r="I192" s="93">
        <v>10.27</v>
      </c>
    </row>
    <row r="193" spans="3:9" x14ac:dyDescent="0.15">
      <c r="C193" s="94" t="s">
        <v>1842</v>
      </c>
      <c r="D193" s="93" t="s">
        <v>1879</v>
      </c>
      <c r="F193" s="94" t="s">
        <v>1373</v>
      </c>
      <c r="G193" s="96">
        <v>10.42</v>
      </c>
      <c r="H193" s="96">
        <v>10.33</v>
      </c>
      <c r="I193" s="93">
        <v>10.27</v>
      </c>
    </row>
    <row r="194" spans="3:9" x14ac:dyDescent="0.15">
      <c r="C194" s="94" t="s">
        <v>1842</v>
      </c>
      <c r="D194" s="93" t="s">
        <v>1878</v>
      </c>
      <c r="F194" s="94" t="s">
        <v>1877</v>
      </c>
      <c r="G194" s="96">
        <v>10.42</v>
      </c>
      <c r="H194" s="96">
        <v>10.33</v>
      </c>
      <c r="I194" s="93">
        <v>10.27</v>
      </c>
    </row>
    <row r="195" spans="3:9" x14ac:dyDescent="0.15">
      <c r="C195" s="94" t="s">
        <v>1842</v>
      </c>
      <c r="D195" s="93" t="s">
        <v>1876</v>
      </c>
      <c r="F195" s="94" t="s">
        <v>1367</v>
      </c>
      <c r="G195" s="96">
        <v>10.42</v>
      </c>
      <c r="H195" s="96">
        <v>10.33</v>
      </c>
      <c r="I195" s="93">
        <v>10.27</v>
      </c>
    </row>
    <row r="196" spans="3:9" x14ac:dyDescent="0.15">
      <c r="C196" s="94" t="s">
        <v>1842</v>
      </c>
      <c r="D196" s="93" t="s">
        <v>1875</v>
      </c>
      <c r="F196" s="94" t="s">
        <v>1368</v>
      </c>
      <c r="G196" s="96">
        <v>10.42</v>
      </c>
      <c r="H196" s="96">
        <v>10.33</v>
      </c>
      <c r="I196" s="93">
        <v>10.27</v>
      </c>
    </row>
    <row r="197" spans="3:9" x14ac:dyDescent="0.15">
      <c r="C197" s="94" t="s">
        <v>1842</v>
      </c>
      <c r="D197" s="93" t="s">
        <v>1874</v>
      </c>
      <c r="F197" s="94" t="s">
        <v>1345</v>
      </c>
      <c r="G197" s="96">
        <v>10.42</v>
      </c>
      <c r="H197" s="96">
        <v>10.33</v>
      </c>
      <c r="I197" s="93">
        <v>10.27</v>
      </c>
    </row>
    <row r="198" spans="3:9" x14ac:dyDescent="0.15">
      <c r="C198" s="94" t="s">
        <v>1842</v>
      </c>
      <c r="D198" s="93" t="s">
        <v>1873</v>
      </c>
      <c r="F198" s="94" t="s">
        <v>1335</v>
      </c>
      <c r="G198" s="96">
        <v>10.42</v>
      </c>
      <c r="H198" s="96">
        <v>10.33</v>
      </c>
      <c r="I198" s="93">
        <v>10.27</v>
      </c>
    </row>
    <row r="199" spans="3:9" x14ac:dyDescent="0.15">
      <c r="C199" s="94" t="s">
        <v>1842</v>
      </c>
      <c r="D199" s="93" t="s">
        <v>1872</v>
      </c>
      <c r="F199" s="94" t="s">
        <v>1334</v>
      </c>
      <c r="G199" s="96">
        <v>10.42</v>
      </c>
      <c r="H199" s="96">
        <v>10.33</v>
      </c>
      <c r="I199" s="93">
        <v>10.27</v>
      </c>
    </row>
    <row r="200" spans="3:9" x14ac:dyDescent="0.15">
      <c r="C200" s="94" t="s">
        <v>1842</v>
      </c>
      <c r="D200" s="93" t="s">
        <v>1871</v>
      </c>
      <c r="F200" s="94" t="s">
        <v>1870</v>
      </c>
      <c r="G200" s="96">
        <v>10.42</v>
      </c>
      <c r="H200" s="96">
        <v>10.33</v>
      </c>
      <c r="I200" s="93">
        <v>10.27</v>
      </c>
    </row>
    <row r="201" spans="3:9" x14ac:dyDescent="0.15">
      <c r="C201" s="94" t="s">
        <v>1842</v>
      </c>
      <c r="D201" s="93" t="s">
        <v>1869</v>
      </c>
      <c r="F201" s="94" t="s">
        <v>1323</v>
      </c>
      <c r="G201" s="96">
        <v>10.42</v>
      </c>
      <c r="H201" s="96">
        <v>10.33</v>
      </c>
      <c r="I201" s="93">
        <v>10.27</v>
      </c>
    </row>
    <row r="202" spans="3:9" x14ac:dyDescent="0.15">
      <c r="C202" s="94" t="s">
        <v>1842</v>
      </c>
      <c r="D202" s="93" t="s">
        <v>1868</v>
      </c>
      <c r="F202" s="94" t="s">
        <v>1138</v>
      </c>
      <c r="G202" s="96">
        <v>10.42</v>
      </c>
      <c r="H202" s="96">
        <v>10.33</v>
      </c>
      <c r="I202" s="93">
        <v>10.27</v>
      </c>
    </row>
    <row r="203" spans="3:9" x14ac:dyDescent="0.15">
      <c r="C203" s="94" t="s">
        <v>1842</v>
      </c>
      <c r="D203" s="93" t="s">
        <v>1867</v>
      </c>
      <c r="F203" s="94" t="s">
        <v>1095</v>
      </c>
      <c r="G203" s="96">
        <v>10.42</v>
      </c>
      <c r="H203" s="96">
        <v>10.33</v>
      </c>
      <c r="I203" s="93">
        <v>10.27</v>
      </c>
    </row>
    <row r="204" spans="3:9" x14ac:dyDescent="0.15">
      <c r="C204" s="94" t="s">
        <v>1842</v>
      </c>
      <c r="D204" s="93" t="s">
        <v>1866</v>
      </c>
      <c r="F204" s="94" t="s">
        <v>1057</v>
      </c>
      <c r="G204" s="96">
        <v>10.42</v>
      </c>
      <c r="H204" s="96">
        <v>10.33</v>
      </c>
      <c r="I204" s="93">
        <v>10.27</v>
      </c>
    </row>
    <row r="205" spans="3:9" x14ac:dyDescent="0.15">
      <c r="C205" s="94" t="s">
        <v>1842</v>
      </c>
      <c r="D205" s="93" t="s">
        <v>1865</v>
      </c>
      <c r="F205" s="94" t="s">
        <v>1056</v>
      </c>
      <c r="G205" s="96">
        <v>10.42</v>
      </c>
      <c r="H205" s="96">
        <v>10.33</v>
      </c>
      <c r="I205" s="93">
        <v>10.27</v>
      </c>
    </row>
    <row r="206" spans="3:9" x14ac:dyDescent="0.15">
      <c r="C206" s="94" t="s">
        <v>1842</v>
      </c>
      <c r="D206" s="93" t="s">
        <v>1864</v>
      </c>
      <c r="F206" s="94" t="s">
        <v>1863</v>
      </c>
      <c r="G206" s="96">
        <v>10.42</v>
      </c>
      <c r="H206" s="96">
        <v>10.33</v>
      </c>
      <c r="I206" s="93">
        <v>10.27</v>
      </c>
    </row>
    <row r="207" spans="3:9" x14ac:dyDescent="0.15">
      <c r="C207" s="94" t="s">
        <v>1842</v>
      </c>
      <c r="D207" s="93" t="s">
        <v>1862</v>
      </c>
      <c r="F207" s="94" t="s">
        <v>1053</v>
      </c>
      <c r="G207" s="96">
        <v>10.42</v>
      </c>
      <c r="H207" s="96">
        <v>10.33</v>
      </c>
      <c r="I207" s="93">
        <v>10.27</v>
      </c>
    </row>
    <row r="208" spans="3:9" x14ac:dyDescent="0.15">
      <c r="C208" s="94" t="s">
        <v>1842</v>
      </c>
      <c r="D208" s="93" t="s">
        <v>1861</v>
      </c>
      <c r="F208" s="94" t="s">
        <v>1051</v>
      </c>
      <c r="G208" s="96">
        <v>10.42</v>
      </c>
      <c r="H208" s="96">
        <v>10.33</v>
      </c>
      <c r="I208" s="93">
        <v>10.27</v>
      </c>
    </row>
    <row r="209" spans="3:9" x14ac:dyDescent="0.15">
      <c r="C209" s="94" t="s">
        <v>1842</v>
      </c>
      <c r="D209" s="93" t="s">
        <v>1860</v>
      </c>
      <c r="F209" s="94" t="s">
        <v>1050</v>
      </c>
      <c r="G209" s="96">
        <v>10.42</v>
      </c>
      <c r="H209" s="96">
        <v>10.33</v>
      </c>
      <c r="I209" s="93">
        <v>10.27</v>
      </c>
    </row>
    <row r="210" spans="3:9" x14ac:dyDescent="0.15">
      <c r="C210" s="94" t="s">
        <v>1842</v>
      </c>
      <c r="D210" s="93" t="s">
        <v>1859</v>
      </c>
      <c r="F210" s="94" t="s">
        <v>1047</v>
      </c>
      <c r="G210" s="96">
        <v>10.42</v>
      </c>
      <c r="H210" s="96">
        <v>10.33</v>
      </c>
      <c r="I210" s="93">
        <v>10.27</v>
      </c>
    </row>
    <row r="211" spans="3:9" x14ac:dyDescent="0.15">
      <c r="C211" s="94" t="s">
        <v>1842</v>
      </c>
      <c r="D211" s="93" t="s">
        <v>1858</v>
      </c>
      <c r="F211" s="94" t="s">
        <v>1046</v>
      </c>
      <c r="G211" s="96">
        <v>10.42</v>
      </c>
      <c r="H211" s="96">
        <v>10.33</v>
      </c>
      <c r="I211" s="93">
        <v>10.27</v>
      </c>
    </row>
    <row r="212" spans="3:9" x14ac:dyDescent="0.15">
      <c r="C212" s="94" t="s">
        <v>1842</v>
      </c>
      <c r="D212" s="93" t="s">
        <v>1857</v>
      </c>
      <c r="F212" s="94" t="s">
        <v>1044</v>
      </c>
      <c r="G212" s="96">
        <v>10.42</v>
      </c>
      <c r="H212" s="96">
        <v>10.33</v>
      </c>
      <c r="I212" s="93">
        <v>10.27</v>
      </c>
    </row>
    <row r="213" spans="3:9" x14ac:dyDescent="0.15">
      <c r="C213" s="94" t="s">
        <v>1842</v>
      </c>
      <c r="D213" s="93" t="s">
        <v>1856</v>
      </c>
      <c r="F213" s="94" t="s">
        <v>1042</v>
      </c>
      <c r="G213" s="96">
        <v>10.42</v>
      </c>
      <c r="H213" s="96">
        <v>10.33</v>
      </c>
      <c r="I213" s="93">
        <v>10.27</v>
      </c>
    </row>
    <row r="214" spans="3:9" x14ac:dyDescent="0.15">
      <c r="C214" s="94" t="s">
        <v>1842</v>
      </c>
      <c r="D214" s="93" t="s">
        <v>1855</v>
      </c>
      <c r="F214" s="94" t="s">
        <v>1040</v>
      </c>
      <c r="G214" s="96">
        <v>10.42</v>
      </c>
      <c r="H214" s="96">
        <v>10.33</v>
      </c>
      <c r="I214" s="93">
        <v>10.27</v>
      </c>
    </row>
    <row r="215" spans="3:9" x14ac:dyDescent="0.15">
      <c r="C215" s="94" t="s">
        <v>1842</v>
      </c>
      <c r="D215" s="93" t="s">
        <v>1854</v>
      </c>
      <c r="F215" s="94" t="s">
        <v>1034</v>
      </c>
      <c r="G215" s="96">
        <v>10.42</v>
      </c>
      <c r="H215" s="96">
        <v>10.33</v>
      </c>
      <c r="I215" s="93">
        <v>10.27</v>
      </c>
    </row>
    <row r="216" spans="3:9" x14ac:dyDescent="0.15">
      <c r="C216" s="94" t="s">
        <v>1842</v>
      </c>
      <c r="D216" s="93" t="s">
        <v>1853</v>
      </c>
      <c r="F216" s="94" t="s">
        <v>1032</v>
      </c>
      <c r="G216" s="96">
        <v>10.42</v>
      </c>
      <c r="H216" s="96">
        <v>10.33</v>
      </c>
      <c r="I216" s="93">
        <v>10.27</v>
      </c>
    </row>
    <row r="217" spans="3:9" x14ac:dyDescent="0.15">
      <c r="C217" s="94" t="s">
        <v>1842</v>
      </c>
      <c r="D217" s="93" t="s">
        <v>1852</v>
      </c>
      <c r="F217" s="94" t="s">
        <v>1030</v>
      </c>
      <c r="G217" s="96">
        <v>10.42</v>
      </c>
      <c r="H217" s="96">
        <v>10.33</v>
      </c>
      <c r="I217" s="93">
        <v>10.27</v>
      </c>
    </row>
    <row r="218" spans="3:9" x14ac:dyDescent="0.15">
      <c r="C218" s="94" t="s">
        <v>1842</v>
      </c>
      <c r="D218" s="93" t="s">
        <v>1851</v>
      </c>
      <c r="F218" s="94" t="s">
        <v>1028</v>
      </c>
      <c r="G218" s="96">
        <v>10.42</v>
      </c>
      <c r="H218" s="96">
        <v>10.33</v>
      </c>
      <c r="I218" s="93">
        <v>10.27</v>
      </c>
    </row>
    <row r="219" spans="3:9" x14ac:dyDescent="0.15">
      <c r="C219" s="94" t="s">
        <v>1842</v>
      </c>
      <c r="D219" s="93" t="s">
        <v>1850</v>
      </c>
      <c r="F219" s="94" t="s">
        <v>1849</v>
      </c>
      <c r="G219" s="96">
        <v>10.42</v>
      </c>
      <c r="H219" s="96">
        <v>10.33</v>
      </c>
      <c r="I219" s="93">
        <v>10.27</v>
      </c>
    </row>
    <row r="220" spans="3:9" x14ac:dyDescent="0.15">
      <c r="C220" s="94" t="s">
        <v>1842</v>
      </c>
      <c r="D220" s="93" t="s">
        <v>1848</v>
      </c>
      <c r="F220" s="94" t="s">
        <v>1026</v>
      </c>
      <c r="G220" s="96">
        <v>10.42</v>
      </c>
      <c r="H220" s="96">
        <v>10.33</v>
      </c>
      <c r="I220" s="93">
        <v>10.27</v>
      </c>
    </row>
    <row r="221" spans="3:9" x14ac:dyDescent="0.15">
      <c r="C221" s="94" t="s">
        <v>1842</v>
      </c>
      <c r="D221" s="93" t="s">
        <v>1847</v>
      </c>
      <c r="F221" s="94" t="s">
        <v>1025</v>
      </c>
      <c r="G221" s="96">
        <v>10.42</v>
      </c>
      <c r="H221" s="96">
        <v>10.33</v>
      </c>
      <c r="I221" s="93">
        <v>10.27</v>
      </c>
    </row>
    <row r="222" spans="3:9" x14ac:dyDescent="0.15">
      <c r="C222" s="94" t="s">
        <v>1842</v>
      </c>
      <c r="D222" s="93" t="s">
        <v>1846</v>
      </c>
      <c r="F222" s="94" t="s">
        <v>1023</v>
      </c>
      <c r="G222" s="96">
        <v>10.42</v>
      </c>
      <c r="H222" s="96">
        <v>10.33</v>
      </c>
      <c r="I222" s="93">
        <v>10.27</v>
      </c>
    </row>
    <row r="223" spans="3:9" x14ac:dyDescent="0.15">
      <c r="C223" s="94" t="s">
        <v>1842</v>
      </c>
      <c r="D223" s="93" t="s">
        <v>1845</v>
      </c>
      <c r="F223" s="94" t="s">
        <v>1022</v>
      </c>
      <c r="G223" s="96">
        <v>10.42</v>
      </c>
      <c r="H223" s="96">
        <v>10.33</v>
      </c>
      <c r="I223" s="93">
        <v>10.27</v>
      </c>
    </row>
    <row r="224" spans="3:9" x14ac:dyDescent="0.15">
      <c r="C224" s="94" t="s">
        <v>1842</v>
      </c>
      <c r="D224" s="93" t="s">
        <v>1844</v>
      </c>
      <c r="F224" s="94" t="s">
        <v>1021</v>
      </c>
      <c r="G224" s="96">
        <v>10.42</v>
      </c>
      <c r="H224" s="96">
        <v>10.33</v>
      </c>
      <c r="I224" s="93">
        <v>10.27</v>
      </c>
    </row>
    <row r="225" spans="3:9" x14ac:dyDescent="0.15">
      <c r="C225" s="94" t="s">
        <v>1842</v>
      </c>
      <c r="D225" s="93" t="s">
        <v>760</v>
      </c>
      <c r="F225" s="94" t="s">
        <v>1017</v>
      </c>
      <c r="G225" s="96">
        <v>10.42</v>
      </c>
      <c r="H225" s="96">
        <v>10.33</v>
      </c>
      <c r="I225" s="93">
        <v>10.27</v>
      </c>
    </row>
    <row r="226" spans="3:9" x14ac:dyDescent="0.15">
      <c r="C226" s="94" t="s">
        <v>1842</v>
      </c>
      <c r="D226" s="93" t="s">
        <v>1843</v>
      </c>
      <c r="F226" s="94" t="s">
        <v>1016</v>
      </c>
      <c r="G226" s="96">
        <v>10.42</v>
      </c>
      <c r="H226" s="96">
        <v>10.33</v>
      </c>
      <c r="I226" s="93">
        <v>10.27</v>
      </c>
    </row>
    <row r="227" spans="3:9" x14ac:dyDescent="0.15">
      <c r="C227" s="94" t="s">
        <v>1842</v>
      </c>
      <c r="D227" s="93" t="s">
        <v>1841</v>
      </c>
      <c r="F227" s="94" t="s">
        <v>1840</v>
      </c>
      <c r="G227" s="96">
        <v>10.42</v>
      </c>
      <c r="H227" s="96">
        <v>10.33</v>
      </c>
      <c r="I227" s="93">
        <v>10.27</v>
      </c>
    </row>
    <row r="228" spans="3:9" x14ac:dyDescent="0.15">
      <c r="C228" s="94" t="s">
        <v>1806</v>
      </c>
      <c r="D228" s="93" t="s">
        <v>1839</v>
      </c>
      <c r="F228" s="94" t="s">
        <v>1838</v>
      </c>
      <c r="G228" s="96">
        <v>10.42</v>
      </c>
      <c r="H228" s="96">
        <v>10.33</v>
      </c>
      <c r="I228" s="93">
        <v>10.27</v>
      </c>
    </row>
    <row r="229" spans="3:9" x14ac:dyDescent="0.15">
      <c r="C229" s="94" t="s">
        <v>1806</v>
      </c>
      <c r="D229" s="93" t="s">
        <v>1837</v>
      </c>
      <c r="F229" s="94" t="s">
        <v>1005</v>
      </c>
      <c r="G229" s="96">
        <v>10.42</v>
      </c>
      <c r="H229" s="96">
        <v>10.33</v>
      </c>
      <c r="I229" s="93">
        <v>10.27</v>
      </c>
    </row>
    <row r="230" spans="3:9" x14ac:dyDescent="0.15">
      <c r="C230" s="94" t="s">
        <v>1806</v>
      </c>
      <c r="D230" s="93" t="s">
        <v>1836</v>
      </c>
      <c r="F230" s="94" t="s">
        <v>1004</v>
      </c>
      <c r="G230" s="96">
        <v>10.42</v>
      </c>
      <c r="H230" s="96">
        <v>10.33</v>
      </c>
      <c r="I230" s="93">
        <v>10.27</v>
      </c>
    </row>
    <row r="231" spans="3:9" x14ac:dyDescent="0.15">
      <c r="C231" s="94" t="s">
        <v>1806</v>
      </c>
      <c r="D231" s="93" t="s">
        <v>1835</v>
      </c>
      <c r="F231" s="94" t="s">
        <v>1001</v>
      </c>
      <c r="G231" s="96">
        <v>10.42</v>
      </c>
      <c r="H231" s="96">
        <v>10.33</v>
      </c>
      <c r="I231" s="93">
        <v>10.27</v>
      </c>
    </row>
    <row r="232" spans="3:9" x14ac:dyDescent="0.15">
      <c r="C232" s="94" t="s">
        <v>1806</v>
      </c>
      <c r="D232" s="93" t="s">
        <v>1834</v>
      </c>
      <c r="F232" s="94" t="s">
        <v>1000</v>
      </c>
      <c r="G232" s="96">
        <v>10.42</v>
      </c>
      <c r="H232" s="96">
        <v>10.33</v>
      </c>
      <c r="I232" s="93">
        <v>10.27</v>
      </c>
    </row>
    <row r="233" spans="3:9" x14ac:dyDescent="0.15">
      <c r="C233" s="94" t="s">
        <v>1806</v>
      </c>
      <c r="D233" s="93" t="s">
        <v>1833</v>
      </c>
      <c r="F233" s="94" t="s">
        <v>997</v>
      </c>
      <c r="G233" s="96">
        <v>10.42</v>
      </c>
      <c r="H233" s="96">
        <v>10.33</v>
      </c>
      <c r="I233" s="93">
        <v>10.27</v>
      </c>
    </row>
    <row r="234" spans="3:9" x14ac:dyDescent="0.15">
      <c r="C234" s="94" t="s">
        <v>1806</v>
      </c>
      <c r="D234" s="93" t="s">
        <v>1832</v>
      </c>
      <c r="F234" s="94" t="s">
        <v>974</v>
      </c>
      <c r="G234" s="96">
        <v>10.42</v>
      </c>
      <c r="H234" s="96">
        <v>10.33</v>
      </c>
      <c r="I234" s="93">
        <v>10.27</v>
      </c>
    </row>
    <row r="235" spans="3:9" x14ac:dyDescent="0.15">
      <c r="C235" s="94" t="s">
        <v>1806</v>
      </c>
      <c r="D235" s="93" t="s">
        <v>1831</v>
      </c>
      <c r="F235" s="94" t="s">
        <v>970</v>
      </c>
      <c r="G235" s="96">
        <v>10.42</v>
      </c>
      <c r="H235" s="96">
        <v>10.33</v>
      </c>
      <c r="I235" s="93">
        <v>10.27</v>
      </c>
    </row>
    <row r="236" spans="3:9" x14ac:dyDescent="0.15">
      <c r="C236" s="94" t="s">
        <v>1806</v>
      </c>
      <c r="D236" s="93" t="s">
        <v>1830</v>
      </c>
      <c r="F236" s="94" t="s">
        <v>968</v>
      </c>
      <c r="G236" s="96">
        <v>10.42</v>
      </c>
      <c r="H236" s="96">
        <v>10.33</v>
      </c>
      <c r="I236" s="93">
        <v>10.27</v>
      </c>
    </row>
    <row r="237" spans="3:9" x14ac:dyDescent="0.15">
      <c r="C237" s="94" t="s">
        <v>1806</v>
      </c>
      <c r="D237" s="93" t="s">
        <v>1829</v>
      </c>
      <c r="F237" s="94" t="s">
        <v>952</v>
      </c>
      <c r="G237" s="96">
        <v>10.42</v>
      </c>
      <c r="H237" s="96">
        <v>10.33</v>
      </c>
      <c r="I237" s="93">
        <v>10.27</v>
      </c>
    </row>
    <row r="238" spans="3:9" x14ac:dyDescent="0.15">
      <c r="C238" s="94" t="s">
        <v>1806</v>
      </c>
      <c r="D238" s="93" t="s">
        <v>1828</v>
      </c>
      <c r="F238" s="94" t="s">
        <v>950</v>
      </c>
      <c r="G238" s="96">
        <v>10.42</v>
      </c>
      <c r="H238" s="96">
        <v>10.33</v>
      </c>
      <c r="I238" s="93">
        <v>10.27</v>
      </c>
    </row>
    <row r="239" spans="3:9" x14ac:dyDescent="0.15">
      <c r="C239" s="94" t="s">
        <v>1806</v>
      </c>
      <c r="D239" s="93" t="s">
        <v>1827</v>
      </c>
      <c r="F239" s="94" t="s">
        <v>949</v>
      </c>
      <c r="G239" s="96">
        <v>10.42</v>
      </c>
      <c r="H239" s="96">
        <v>10.33</v>
      </c>
      <c r="I239" s="93">
        <v>10.27</v>
      </c>
    </row>
    <row r="240" spans="3:9" x14ac:dyDescent="0.15">
      <c r="C240" s="94" t="s">
        <v>1806</v>
      </c>
      <c r="D240" s="93" t="s">
        <v>1826</v>
      </c>
      <c r="F240" s="94" t="s">
        <v>948</v>
      </c>
      <c r="G240" s="96">
        <v>10.42</v>
      </c>
      <c r="H240" s="96">
        <v>10.33</v>
      </c>
      <c r="I240" s="93">
        <v>10.27</v>
      </c>
    </row>
    <row r="241" spans="3:9" x14ac:dyDescent="0.15">
      <c r="C241" s="94" t="s">
        <v>1806</v>
      </c>
      <c r="D241" s="93" t="s">
        <v>1825</v>
      </c>
      <c r="F241" s="94" t="s">
        <v>946</v>
      </c>
      <c r="G241" s="96">
        <v>10.42</v>
      </c>
      <c r="H241" s="96">
        <v>10.33</v>
      </c>
      <c r="I241" s="93">
        <v>10.27</v>
      </c>
    </row>
    <row r="242" spans="3:9" x14ac:dyDescent="0.15">
      <c r="C242" s="94" t="s">
        <v>1806</v>
      </c>
      <c r="D242" s="93" t="s">
        <v>1824</v>
      </c>
      <c r="F242" s="94" t="s">
        <v>945</v>
      </c>
      <c r="G242" s="96">
        <v>10.42</v>
      </c>
      <c r="H242" s="96">
        <v>10.33</v>
      </c>
      <c r="I242" s="93">
        <v>10.27</v>
      </c>
    </row>
    <row r="243" spans="3:9" x14ac:dyDescent="0.15">
      <c r="C243" s="94" t="s">
        <v>1806</v>
      </c>
      <c r="D243" s="93" t="s">
        <v>1823</v>
      </c>
      <c r="F243" s="94" t="s">
        <v>942</v>
      </c>
      <c r="G243" s="96">
        <v>10.42</v>
      </c>
      <c r="H243" s="96">
        <v>10.33</v>
      </c>
      <c r="I243" s="93">
        <v>10.27</v>
      </c>
    </row>
    <row r="244" spans="3:9" x14ac:dyDescent="0.15">
      <c r="C244" s="94" t="s">
        <v>1806</v>
      </c>
      <c r="D244" s="93" t="s">
        <v>1822</v>
      </c>
      <c r="F244" s="94" t="s">
        <v>941</v>
      </c>
      <c r="G244" s="96">
        <v>10.42</v>
      </c>
      <c r="H244" s="96">
        <v>10.33</v>
      </c>
      <c r="I244" s="93">
        <v>10.27</v>
      </c>
    </row>
    <row r="245" spans="3:9" x14ac:dyDescent="0.15">
      <c r="C245" s="94" t="s">
        <v>1806</v>
      </c>
      <c r="D245" s="93" t="s">
        <v>1821</v>
      </c>
      <c r="F245" s="94" t="s">
        <v>935</v>
      </c>
      <c r="G245" s="96">
        <v>10.42</v>
      </c>
      <c r="H245" s="96">
        <v>10.33</v>
      </c>
      <c r="I245" s="93">
        <v>10.27</v>
      </c>
    </row>
    <row r="246" spans="3:9" x14ac:dyDescent="0.15">
      <c r="C246" s="94" t="s">
        <v>1806</v>
      </c>
      <c r="D246" s="93" t="s">
        <v>1820</v>
      </c>
      <c r="F246" s="94" t="s">
        <v>927</v>
      </c>
      <c r="G246" s="96">
        <v>10.42</v>
      </c>
      <c r="H246" s="96">
        <v>10.33</v>
      </c>
      <c r="I246" s="93">
        <v>10.27</v>
      </c>
    </row>
    <row r="247" spans="3:9" x14ac:dyDescent="0.15">
      <c r="C247" s="94" t="s">
        <v>1806</v>
      </c>
      <c r="D247" s="93" t="s">
        <v>1819</v>
      </c>
      <c r="F247" s="94" t="s">
        <v>923</v>
      </c>
      <c r="G247" s="96">
        <v>10.42</v>
      </c>
      <c r="H247" s="96">
        <v>10.33</v>
      </c>
      <c r="I247" s="93">
        <v>10.27</v>
      </c>
    </row>
    <row r="248" spans="3:9" x14ac:dyDescent="0.15">
      <c r="C248" s="94" t="s">
        <v>1806</v>
      </c>
      <c r="D248" s="93" t="s">
        <v>1818</v>
      </c>
      <c r="F248" s="94" t="s">
        <v>921</v>
      </c>
      <c r="G248" s="96">
        <v>10.42</v>
      </c>
      <c r="H248" s="96">
        <v>10.33</v>
      </c>
      <c r="I248" s="93">
        <v>10.27</v>
      </c>
    </row>
    <row r="249" spans="3:9" x14ac:dyDescent="0.15">
      <c r="C249" s="94" t="s">
        <v>1806</v>
      </c>
      <c r="D249" s="93" t="s">
        <v>1817</v>
      </c>
      <c r="F249" s="94" t="s">
        <v>916</v>
      </c>
      <c r="G249" s="96">
        <v>10.42</v>
      </c>
      <c r="H249" s="96">
        <v>10.33</v>
      </c>
      <c r="I249" s="93">
        <v>10.27</v>
      </c>
    </row>
    <row r="250" spans="3:9" x14ac:dyDescent="0.15">
      <c r="C250" s="94" t="s">
        <v>1806</v>
      </c>
      <c r="D250" s="93" t="s">
        <v>1816</v>
      </c>
      <c r="F250" s="94" t="s">
        <v>915</v>
      </c>
      <c r="G250" s="96">
        <v>10.42</v>
      </c>
      <c r="H250" s="96">
        <v>10.33</v>
      </c>
      <c r="I250" s="93">
        <v>10.27</v>
      </c>
    </row>
    <row r="251" spans="3:9" x14ac:dyDescent="0.15">
      <c r="C251" s="94" t="s">
        <v>1806</v>
      </c>
      <c r="D251" s="93" t="s">
        <v>1815</v>
      </c>
      <c r="F251" s="94" t="s">
        <v>913</v>
      </c>
      <c r="G251" s="96">
        <v>10.42</v>
      </c>
      <c r="H251" s="96">
        <v>10.33</v>
      </c>
      <c r="I251" s="93">
        <v>10.27</v>
      </c>
    </row>
    <row r="252" spans="3:9" x14ac:dyDescent="0.15">
      <c r="C252" s="94" t="s">
        <v>1806</v>
      </c>
      <c r="D252" s="93" t="s">
        <v>1814</v>
      </c>
      <c r="F252" s="94" t="s">
        <v>910</v>
      </c>
      <c r="G252" s="96">
        <v>10.42</v>
      </c>
      <c r="H252" s="96">
        <v>10.33</v>
      </c>
      <c r="I252" s="93">
        <v>10.27</v>
      </c>
    </row>
    <row r="253" spans="3:9" x14ac:dyDescent="0.15">
      <c r="C253" s="94" t="s">
        <v>1806</v>
      </c>
      <c r="D253" s="93" t="s">
        <v>1813</v>
      </c>
      <c r="F253" s="94" t="s">
        <v>908</v>
      </c>
      <c r="G253" s="96">
        <v>10.42</v>
      </c>
      <c r="H253" s="96">
        <v>10.33</v>
      </c>
      <c r="I253" s="93">
        <v>10.27</v>
      </c>
    </row>
    <row r="254" spans="3:9" x14ac:dyDescent="0.15">
      <c r="C254" s="94" t="s">
        <v>1806</v>
      </c>
      <c r="D254" s="93" t="s">
        <v>1812</v>
      </c>
      <c r="F254" s="94" t="s">
        <v>907</v>
      </c>
      <c r="G254" s="96">
        <v>10.42</v>
      </c>
      <c r="H254" s="96">
        <v>10.33</v>
      </c>
      <c r="I254" s="93">
        <v>10.27</v>
      </c>
    </row>
    <row r="255" spans="3:9" x14ac:dyDescent="0.15">
      <c r="C255" s="94" t="s">
        <v>1806</v>
      </c>
      <c r="D255" s="93" t="s">
        <v>1811</v>
      </c>
      <c r="F255" s="94" t="s">
        <v>903</v>
      </c>
      <c r="G255" s="96">
        <v>10.42</v>
      </c>
      <c r="H255" s="96">
        <v>10.33</v>
      </c>
      <c r="I255" s="93">
        <v>10.27</v>
      </c>
    </row>
    <row r="256" spans="3:9" x14ac:dyDescent="0.15">
      <c r="C256" s="94" t="s">
        <v>1806</v>
      </c>
      <c r="D256" s="93" t="s">
        <v>1810</v>
      </c>
      <c r="F256" s="94" t="s">
        <v>901</v>
      </c>
      <c r="G256" s="96">
        <v>10.42</v>
      </c>
      <c r="H256" s="96">
        <v>10.33</v>
      </c>
      <c r="I256" s="93">
        <v>10.27</v>
      </c>
    </row>
    <row r="257" spans="3:9" x14ac:dyDescent="0.15">
      <c r="C257" s="94" t="s">
        <v>1806</v>
      </c>
      <c r="D257" s="93" t="s">
        <v>1809</v>
      </c>
      <c r="F257" s="94" t="s">
        <v>898</v>
      </c>
      <c r="G257" s="96">
        <v>10.42</v>
      </c>
      <c r="H257" s="96">
        <v>10.33</v>
      </c>
      <c r="I257" s="93">
        <v>10.27</v>
      </c>
    </row>
    <row r="258" spans="3:9" x14ac:dyDescent="0.15">
      <c r="C258" s="94" t="s">
        <v>1806</v>
      </c>
      <c r="D258" s="93" t="s">
        <v>1808</v>
      </c>
      <c r="F258" s="94" t="s">
        <v>897</v>
      </c>
      <c r="G258" s="96">
        <v>10.42</v>
      </c>
      <c r="H258" s="96">
        <v>10.33</v>
      </c>
      <c r="I258" s="93">
        <v>10.27</v>
      </c>
    </row>
    <row r="259" spans="3:9" x14ac:dyDescent="0.15">
      <c r="C259" s="94" t="s">
        <v>1806</v>
      </c>
      <c r="D259" s="93" t="s">
        <v>1807</v>
      </c>
      <c r="F259" s="94" t="s">
        <v>896</v>
      </c>
      <c r="G259" s="96">
        <v>10.42</v>
      </c>
      <c r="H259" s="96">
        <v>10.33</v>
      </c>
      <c r="I259" s="93">
        <v>10.27</v>
      </c>
    </row>
    <row r="260" spans="3:9" x14ac:dyDescent="0.15">
      <c r="C260" s="94" t="s">
        <v>1806</v>
      </c>
      <c r="D260" s="93" t="s">
        <v>1805</v>
      </c>
      <c r="F260" s="94" t="s">
        <v>895</v>
      </c>
      <c r="G260" s="96">
        <v>10.42</v>
      </c>
      <c r="H260" s="96">
        <v>10.33</v>
      </c>
      <c r="I260" s="93">
        <v>10.27</v>
      </c>
    </row>
    <row r="261" spans="3:9" x14ac:dyDescent="0.15">
      <c r="C261" s="94" t="s">
        <v>1770</v>
      </c>
      <c r="D261" s="93" t="s">
        <v>1804</v>
      </c>
      <c r="F261" s="94" t="s">
        <v>894</v>
      </c>
      <c r="G261" s="96">
        <v>10.42</v>
      </c>
      <c r="H261" s="96">
        <v>10.33</v>
      </c>
      <c r="I261" s="93">
        <v>10.27</v>
      </c>
    </row>
    <row r="262" spans="3:9" x14ac:dyDescent="0.15">
      <c r="C262" s="94" t="s">
        <v>1770</v>
      </c>
      <c r="D262" s="93" t="s">
        <v>1803</v>
      </c>
      <c r="F262" s="94" t="s">
        <v>893</v>
      </c>
      <c r="G262" s="96">
        <v>10.42</v>
      </c>
      <c r="H262" s="96">
        <v>10.33</v>
      </c>
      <c r="I262" s="93">
        <v>10.27</v>
      </c>
    </row>
    <row r="263" spans="3:9" x14ac:dyDescent="0.15">
      <c r="C263" s="94" t="s">
        <v>1770</v>
      </c>
      <c r="D263" s="93" t="s">
        <v>1802</v>
      </c>
      <c r="F263" s="94" t="s">
        <v>892</v>
      </c>
      <c r="G263" s="96">
        <v>10.42</v>
      </c>
      <c r="H263" s="96">
        <v>10.33</v>
      </c>
      <c r="I263" s="93">
        <v>10.27</v>
      </c>
    </row>
    <row r="264" spans="3:9" x14ac:dyDescent="0.15">
      <c r="C264" s="94" t="s">
        <v>1770</v>
      </c>
      <c r="D264" s="93" t="s">
        <v>1801</v>
      </c>
      <c r="F264" s="94" t="s">
        <v>891</v>
      </c>
      <c r="G264" s="96">
        <v>10.42</v>
      </c>
      <c r="H264" s="96">
        <v>10.33</v>
      </c>
      <c r="I264" s="93">
        <v>10.27</v>
      </c>
    </row>
    <row r="265" spans="3:9" x14ac:dyDescent="0.15">
      <c r="C265" s="94" t="s">
        <v>1770</v>
      </c>
      <c r="D265" s="93" t="s">
        <v>1800</v>
      </c>
      <c r="F265" s="94" t="s">
        <v>890</v>
      </c>
      <c r="G265" s="96">
        <v>10.42</v>
      </c>
      <c r="H265" s="96">
        <v>10.33</v>
      </c>
      <c r="I265" s="93">
        <v>10.27</v>
      </c>
    </row>
    <row r="266" spans="3:9" x14ac:dyDescent="0.15">
      <c r="C266" s="94" t="s">
        <v>1770</v>
      </c>
      <c r="D266" s="93" t="s">
        <v>1799</v>
      </c>
      <c r="F266" s="94" t="s">
        <v>850</v>
      </c>
      <c r="G266" s="96">
        <v>10.42</v>
      </c>
      <c r="H266" s="96">
        <v>10.33</v>
      </c>
      <c r="I266" s="93">
        <v>10.27</v>
      </c>
    </row>
    <row r="267" spans="3:9" x14ac:dyDescent="0.15">
      <c r="C267" s="94" t="s">
        <v>1770</v>
      </c>
      <c r="D267" s="93" t="s">
        <v>1798</v>
      </c>
      <c r="F267" s="94" t="s">
        <v>889</v>
      </c>
      <c r="G267" s="96">
        <v>10.42</v>
      </c>
      <c r="H267" s="96">
        <v>10.33</v>
      </c>
      <c r="I267" s="93">
        <v>10.27</v>
      </c>
    </row>
    <row r="268" spans="3:9" x14ac:dyDescent="0.15">
      <c r="C268" s="94" t="s">
        <v>1770</v>
      </c>
      <c r="D268" s="93" t="s">
        <v>1797</v>
      </c>
      <c r="F268" s="94" t="s">
        <v>887</v>
      </c>
      <c r="G268" s="96">
        <v>10.42</v>
      </c>
      <c r="H268" s="96">
        <v>10.33</v>
      </c>
      <c r="I268" s="93">
        <v>10.27</v>
      </c>
    </row>
    <row r="269" spans="3:9" x14ac:dyDescent="0.15">
      <c r="C269" s="94" t="s">
        <v>1770</v>
      </c>
      <c r="D269" s="93" t="s">
        <v>1796</v>
      </c>
      <c r="F269" s="94" t="s">
        <v>883</v>
      </c>
      <c r="G269" s="96">
        <v>10.42</v>
      </c>
      <c r="H269" s="96">
        <v>10.33</v>
      </c>
      <c r="I269" s="93">
        <v>10.27</v>
      </c>
    </row>
    <row r="270" spans="3:9" x14ac:dyDescent="0.15">
      <c r="C270" s="94" t="s">
        <v>1770</v>
      </c>
      <c r="D270" s="93" t="s">
        <v>1795</v>
      </c>
      <c r="F270" s="94" t="s">
        <v>857</v>
      </c>
      <c r="G270" s="96">
        <v>10.42</v>
      </c>
      <c r="H270" s="96">
        <v>10.33</v>
      </c>
      <c r="I270" s="93">
        <v>10.27</v>
      </c>
    </row>
    <row r="271" spans="3:9" x14ac:dyDescent="0.15">
      <c r="C271" s="94" t="s">
        <v>1770</v>
      </c>
      <c r="D271" s="93" t="s">
        <v>1794</v>
      </c>
      <c r="F271" s="94" t="s">
        <v>844</v>
      </c>
      <c r="G271" s="96">
        <v>10.42</v>
      </c>
      <c r="H271" s="96">
        <v>10.33</v>
      </c>
      <c r="I271" s="93">
        <v>10.27</v>
      </c>
    </row>
    <row r="272" spans="3:9" x14ac:dyDescent="0.15">
      <c r="C272" s="94" t="s">
        <v>1770</v>
      </c>
      <c r="D272" s="93" t="s">
        <v>1793</v>
      </c>
      <c r="F272" s="94" t="s">
        <v>842</v>
      </c>
      <c r="G272" s="96">
        <v>10.42</v>
      </c>
      <c r="H272" s="96">
        <v>10.33</v>
      </c>
      <c r="I272" s="93">
        <v>10.27</v>
      </c>
    </row>
    <row r="273" spans="3:9" x14ac:dyDescent="0.15">
      <c r="C273" s="94" t="s">
        <v>1770</v>
      </c>
      <c r="D273" s="93" t="s">
        <v>1792</v>
      </c>
      <c r="F273" s="94" t="s">
        <v>836</v>
      </c>
      <c r="G273" s="96">
        <v>10.42</v>
      </c>
      <c r="H273" s="96">
        <v>10.33</v>
      </c>
      <c r="I273" s="93">
        <v>10.27</v>
      </c>
    </row>
    <row r="274" spans="3:9" x14ac:dyDescent="0.15">
      <c r="C274" s="94" t="s">
        <v>1770</v>
      </c>
      <c r="D274" s="93" t="s">
        <v>1791</v>
      </c>
      <c r="F274" s="94" t="s">
        <v>804</v>
      </c>
      <c r="G274" s="96">
        <v>10.42</v>
      </c>
      <c r="H274" s="96">
        <v>10.33</v>
      </c>
      <c r="I274" s="93">
        <v>10.27</v>
      </c>
    </row>
    <row r="275" spans="3:9" x14ac:dyDescent="0.15">
      <c r="C275" s="94" t="s">
        <v>1770</v>
      </c>
      <c r="D275" s="93" t="s">
        <v>1790</v>
      </c>
      <c r="F275" s="94" t="s">
        <v>802</v>
      </c>
      <c r="G275" s="96">
        <v>10.42</v>
      </c>
      <c r="H275" s="96">
        <v>10.33</v>
      </c>
      <c r="I275" s="93">
        <v>10.27</v>
      </c>
    </row>
    <row r="276" spans="3:9" x14ac:dyDescent="0.15">
      <c r="C276" s="94" t="s">
        <v>1770</v>
      </c>
      <c r="D276" s="93" t="s">
        <v>1789</v>
      </c>
      <c r="F276" s="94" t="s">
        <v>547</v>
      </c>
      <c r="G276" s="96">
        <v>10.42</v>
      </c>
      <c r="H276" s="96">
        <v>10.33</v>
      </c>
      <c r="I276" s="93">
        <v>10.27</v>
      </c>
    </row>
    <row r="277" spans="3:9" x14ac:dyDescent="0.15">
      <c r="C277" s="94" t="s">
        <v>1770</v>
      </c>
      <c r="D277" s="93" t="s">
        <v>1788</v>
      </c>
      <c r="F277" s="94" t="s">
        <v>545</v>
      </c>
      <c r="G277" s="96">
        <v>10.42</v>
      </c>
      <c r="H277" s="96">
        <v>10.33</v>
      </c>
      <c r="I277" s="93">
        <v>10.27</v>
      </c>
    </row>
    <row r="278" spans="3:9" x14ac:dyDescent="0.15">
      <c r="C278" s="94" t="s">
        <v>1770</v>
      </c>
      <c r="D278" s="93" t="s">
        <v>1787</v>
      </c>
      <c r="F278" s="94" t="s">
        <v>543</v>
      </c>
      <c r="G278" s="96">
        <v>10.42</v>
      </c>
      <c r="H278" s="96">
        <v>10.33</v>
      </c>
      <c r="I278" s="93">
        <v>10.27</v>
      </c>
    </row>
    <row r="279" spans="3:9" x14ac:dyDescent="0.15">
      <c r="C279" s="94" t="s">
        <v>1770</v>
      </c>
      <c r="D279" s="93" t="s">
        <v>1786</v>
      </c>
      <c r="F279" s="94" t="s">
        <v>537</v>
      </c>
      <c r="G279" s="96">
        <v>10.42</v>
      </c>
      <c r="H279" s="96">
        <v>10.33</v>
      </c>
      <c r="I279" s="93">
        <v>10.27</v>
      </c>
    </row>
    <row r="280" spans="3:9" x14ac:dyDescent="0.15">
      <c r="C280" s="94" t="s">
        <v>1770</v>
      </c>
      <c r="D280" s="93" t="s">
        <v>512</v>
      </c>
      <c r="F280" s="94" t="s">
        <v>1785</v>
      </c>
      <c r="G280" s="96">
        <v>10.42</v>
      </c>
      <c r="H280" s="96">
        <v>10.33</v>
      </c>
      <c r="I280" s="93">
        <v>10.27</v>
      </c>
    </row>
    <row r="281" spans="3:9" x14ac:dyDescent="0.15">
      <c r="C281" s="94" t="s">
        <v>1770</v>
      </c>
      <c r="D281" s="93" t="s">
        <v>1784</v>
      </c>
      <c r="F281" s="94" t="s">
        <v>528</v>
      </c>
      <c r="G281" s="96">
        <v>10.42</v>
      </c>
      <c r="H281" s="96">
        <v>10.33</v>
      </c>
      <c r="I281" s="93">
        <v>10.27</v>
      </c>
    </row>
    <row r="282" spans="3:9" x14ac:dyDescent="0.15">
      <c r="C282" s="94" t="s">
        <v>1770</v>
      </c>
      <c r="D282" s="93" t="s">
        <v>1783</v>
      </c>
      <c r="F282" s="94" t="s">
        <v>1782</v>
      </c>
      <c r="G282" s="96">
        <v>10.210000000000001</v>
      </c>
      <c r="H282" s="96">
        <v>10.17</v>
      </c>
      <c r="I282" s="93">
        <v>10.14</v>
      </c>
    </row>
    <row r="283" spans="3:9" x14ac:dyDescent="0.15">
      <c r="C283" s="94" t="s">
        <v>1770</v>
      </c>
      <c r="D283" s="93" t="s">
        <v>1781</v>
      </c>
      <c r="F283" s="94" t="s">
        <v>1634</v>
      </c>
      <c r="G283" s="96">
        <v>10.210000000000001</v>
      </c>
      <c r="H283" s="96">
        <v>10.17</v>
      </c>
      <c r="I283" s="93">
        <v>10.14</v>
      </c>
    </row>
    <row r="284" spans="3:9" x14ac:dyDescent="0.15">
      <c r="C284" s="94" t="s">
        <v>1770</v>
      </c>
      <c r="D284" s="93" t="s">
        <v>1780</v>
      </c>
      <c r="F284" s="94" t="s">
        <v>1632</v>
      </c>
      <c r="G284" s="96">
        <v>10.210000000000001</v>
      </c>
      <c r="H284" s="96">
        <v>10.17</v>
      </c>
      <c r="I284" s="93">
        <v>10.14</v>
      </c>
    </row>
    <row r="285" spans="3:9" x14ac:dyDescent="0.15">
      <c r="C285" s="94" t="s">
        <v>1770</v>
      </c>
      <c r="D285" s="93" t="s">
        <v>1779</v>
      </c>
      <c r="F285" s="94" t="s">
        <v>1631</v>
      </c>
      <c r="G285" s="96">
        <v>10.210000000000001</v>
      </c>
      <c r="H285" s="96">
        <v>10.17</v>
      </c>
      <c r="I285" s="93">
        <v>10.14</v>
      </c>
    </row>
    <row r="286" spans="3:9" x14ac:dyDescent="0.15">
      <c r="C286" s="94" t="s">
        <v>1770</v>
      </c>
      <c r="D286" s="93" t="s">
        <v>1778</v>
      </c>
      <c r="F286" s="94" t="s">
        <v>1627</v>
      </c>
      <c r="G286" s="96">
        <v>10.210000000000001</v>
      </c>
      <c r="H286" s="96">
        <v>10.17</v>
      </c>
      <c r="I286" s="93">
        <v>10.14</v>
      </c>
    </row>
    <row r="287" spans="3:9" x14ac:dyDescent="0.15">
      <c r="C287" s="94" t="s">
        <v>1770</v>
      </c>
      <c r="D287" s="93" t="s">
        <v>1777</v>
      </c>
      <c r="F287" s="94" t="s">
        <v>1623</v>
      </c>
      <c r="G287" s="96">
        <v>10.210000000000001</v>
      </c>
      <c r="H287" s="96">
        <v>10.17</v>
      </c>
      <c r="I287" s="93">
        <v>10.14</v>
      </c>
    </row>
    <row r="288" spans="3:9" x14ac:dyDescent="0.15">
      <c r="C288" s="94" t="s">
        <v>1770</v>
      </c>
      <c r="D288" s="93" t="s">
        <v>1776</v>
      </c>
      <c r="F288" s="94" t="s">
        <v>1618</v>
      </c>
      <c r="G288" s="96">
        <v>10.210000000000001</v>
      </c>
      <c r="H288" s="96">
        <v>10.17</v>
      </c>
      <c r="I288" s="93">
        <v>10.14</v>
      </c>
    </row>
    <row r="289" spans="3:9" x14ac:dyDescent="0.15">
      <c r="C289" s="94" t="s">
        <v>1770</v>
      </c>
      <c r="D289" s="93" t="s">
        <v>1775</v>
      </c>
      <c r="F289" s="94" t="s">
        <v>1617</v>
      </c>
      <c r="G289" s="96">
        <v>10.210000000000001</v>
      </c>
      <c r="H289" s="96">
        <v>10.17</v>
      </c>
      <c r="I289" s="93">
        <v>10.14</v>
      </c>
    </row>
    <row r="290" spans="3:9" x14ac:dyDescent="0.15">
      <c r="C290" s="94" t="s">
        <v>1770</v>
      </c>
      <c r="D290" s="93" t="s">
        <v>1774</v>
      </c>
      <c r="F290" s="94" t="s">
        <v>1616</v>
      </c>
      <c r="G290" s="96">
        <v>10.210000000000001</v>
      </c>
      <c r="H290" s="96">
        <v>10.17</v>
      </c>
      <c r="I290" s="93">
        <v>10.14</v>
      </c>
    </row>
    <row r="291" spans="3:9" x14ac:dyDescent="0.15">
      <c r="C291" s="94" t="s">
        <v>1770</v>
      </c>
      <c r="D291" s="93" t="s">
        <v>1773</v>
      </c>
      <c r="F291" s="94" t="s">
        <v>1615</v>
      </c>
      <c r="G291" s="96">
        <v>10.210000000000001</v>
      </c>
      <c r="H291" s="96">
        <v>10.17</v>
      </c>
      <c r="I291" s="93">
        <v>10.14</v>
      </c>
    </row>
    <row r="292" spans="3:9" x14ac:dyDescent="0.15">
      <c r="C292" s="94" t="s">
        <v>1770</v>
      </c>
      <c r="D292" s="93" t="s">
        <v>1772</v>
      </c>
      <c r="F292" s="94" t="s">
        <v>1608</v>
      </c>
      <c r="G292" s="96">
        <v>10.210000000000001</v>
      </c>
      <c r="H292" s="96">
        <v>10.17</v>
      </c>
      <c r="I292" s="93">
        <v>10.14</v>
      </c>
    </row>
    <row r="293" spans="3:9" x14ac:dyDescent="0.15">
      <c r="C293" s="94" t="s">
        <v>1770</v>
      </c>
      <c r="D293" s="93" t="s">
        <v>445</v>
      </c>
      <c r="F293" s="94" t="s">
        <v>1605</v>
      </c>
      <c r="G293" s="96">
        <v>10.210000000000001</v>
      </c>
      <c r="H293" s="96">
        <v>10.17</v>
      </c>
      <c r="I293" s="93">
        <v>10.14</v>
      </c>
    </row>
    <row r="294" spans="3:9" x14ac:dyDescent="0.15">
      <c r="C294" s="94" t="s">
        <v>1770</v>
      </c>
      <c r="D294" s="93" t="s">
        <v>1771</v>
      </c>
      <c r="F294" s="94" t="s">
        <v>1600</v>
      </c>
      <c r="G294" s="96">
        <v>10.210000000000001</v>
      </c>
      <c r="H294" s="96">
        <v>10.17</v>
      </c>
      <c r="I294" s="93">
        <v>10.14</v>
      </c>
    </row>
    <row r="295" spans="3:9" x14ac:dyDescent="0.15">
      <c r="C295" s="94" t="s">
        <v>1770</v>
      </c>
      <c r="D295" s="93" t="s">
        <v>1769</v>
      </c>
      <c r="F295" s="94" t="s">
        <v>1599</v>
      </c>
      <c r="G295" s="96">
        <v>10.210000000000001</v>
      </c>
      <c r="H295" s="96">
        <v>10.17</v>
      </c>
      <c r="I295" s="93">
        <v>10.14</v>
      </c>
    </row>
    <row r="296" spans="3:9" x14ac:dyDescent="0.15">
      <c r="C296" s="94" t="s">
        <v>1743</v>
      </c>
      <c r="D296" s="93" t="s">
        <v>1768</v>
      </c>
      <c r="F296" s="94" t="s">
        <v>1598</v>
      </c>
      <c r="G296" s="96">
        <v>10.210000000000001</v>
      </c>
      <c r="H296" s="96">
        <v>10.17</v>
      </c>
      <c r="I296" s="93">
        <v>10.14</v>
      </c>
    </row>
    <row r="297" spans="3:9" x14ac:dyDescent="0.15">
      <c r="C297" s="94" t="s">
        <v>1743</v>
      </c>
      <c r="D297" s="93" t="s">
        <v>1767</v>
      </c>
      <c r="F297" s="94" t="s">
        <v>1597</v>
      </c>
      <c r="G297" s="96">
        <v>10.210000000000001</v>
      </c>
      <c r="H297" s="96">
        <v>10.17</v>
      </c>
      <c r="I297" s="93">
        <v>10.14</v>
      </c>
    </row>
    <row r="298" spans="3:9" x14ac:dyDescent="0.15">
      <c r="C298" s="94" t="s">
        <v>1743</v>
      </c>
      <c r="D298" s="93" t="s">
        <v>1766</v>
      </c>
      <c r="F298" s="94" t="s">
        <v>1596</v>
      </c>
      <c r="G298" s="96">
        <v>10.210000000000001</v>
      </c>
      <c r="H298" s="96">
        <v>10.17</v>
      </c>
      <c r="I298" s="93">
        <v>10.14</v>
      </c>
    </row>
    <row r="299" spans="3:9" x14ac:dyDescent="0.15">
      <c r="C299" s="94" t="s">
        <v>1743</v>
      </c>
      <c r="D299" s="93" t="s">
        <v>1765</v>
      </c>
      <c r="F299" s="94" t="s">
        <v>1591</v>
      </c>
      <c r="G299" s="96">
        <v>10.210000000000001</v>
      </c>
      <c r="H299" s="96">
        <v>10.17</v>
      </c>
      <c r="I299" s="93">
        <v>10.14</v>
      </c>
    </row>
    <row r="300" spans="3:9" x14ac:dyDescent="0.15">
      <c r="C300" s="94" t="s">
        <v>1743</v>
      </c>
      <c r="D300" s="93" t="s">
        <v>1764</v>
      </c>
      <c r="F300" s="94" t="s">
        <v>1589</v>
      </c>
      <c r="G300" s="96">
        <v>10.210000000000001</v>
      </c>
      <c r="H300" s="96">
        <v>10.17</v>
      </c>
      <c r="I300" s="93">
        <v>10.14</v>
      </c>
    </row>
    <row r="301" spans="3:9" x14ac:dyDescent="0.15">
      <c r="C301" s="94" t="s">
        <v>1743</v>
      </c>
      <c r="D301" s="93" t="s">
        <v>1763</v>
      </c>
      <c r="F301" s="94" t="s">
        <v>1588</v>
      </c>
      <c r="G301" s="96">
        <v>10.210000000000001</v>
      </c>
      <c r="H301" s="96">
        <v>10.17</v>
      </c>
      <c r="I301" s="93">
        <v>10.14</v>
      </c>
    </row>
    <row r="302" spans="3:9" x14ac:dyDescent="0.15">
      <c r="C302" s="94" t="s">
        <v>1743</v>
      </c>
      <c r="D302" s="93" t="s">
        <v>1762</v>
      </c>
      <c r="F302" s="94" t="s">
        <v>1587</v>
      </c>
      <c r="G302" s="96">
        <v>10.210000000000001</v>
      </c>
      <c r="H302" s="96">
        <v>10.17</v>
      </c>
      <c r="I302" s="93">
        <v>10.14</v>
      </c>
    </row>
    <row r="303" spans="3:9" x14ac:dyDescent="0.15">
      <c r="C303" s="94" t="s">
        <v>1743</v>
      </c>
      <c r="D303" s="93" t="s">
        <v>1761</v>
      </c>
      <c r="F303" s="94" t="s">
        <v>1586</v>
      </c>
      <c r="G303" s="96">
        <v>10.210000000000001</v>
      </c>
      <c r="H303" s="96">
        <v>10.17</v>
      </c>
      <c r="I303" s="93">
        <v>10.14</v>
      </c>
    </row>
    <row r="304" spans="3:9" x14ac:dyDescent="0.15">
      <c r="C304" s="94" t="s">
        <v>1743</v>
      </c>
      <c r="D304" s="93" t="s">
        <v>1760</v>
      </c>
      <c r="F304" s="94" t="s">
        <v>1585</v>
      </c>
      <c r="G304" s="96">
        <v>10.210000000000001</v>
      </c>
      <c r="H304" s="96">
        <v>10.17</v>
      </c>
      <c r="I304" s="93">
        <v>10.14</v>
      </c>
    </row>
    <row r="305" spans="3:9" x14ac:dyDescent="0.15">
      <c r="C305" s="94" t="s">
        <v>1743</v>
      </c>
      <c r="D305" s="93" t="s">
        <v>1759</v>
      </c>
      <c r="F305" s="94" t="s">
        <v>1582</v>
      </c>
      <c r="G305" s="96">
        <v>10.210000000000001</v>
      </c>
      <c r="H305" s="96">
        <v>10.17</v>
      </c>
      <c r="I305" s="93">
        <v>10.14</v>
      </c>
    </row>
    <row r="306" spans="3:9" x14ac:dyDescent="0.15">
      <c r="C306" s="94" t="s">
        <v>1743</v>
      </c>
      <c r="D306" s="93" t="s">
        <v>1758</v>
      </c>
      <c r="F306" s="94" t="s">
        <v>1580</v>
      </c>
      <c r="G306" s="96">
        <v>10.210000000000001</v>
      </c>
      <c r="H306" s="96">
        <v>10.17</v>
      </c>
      <c r="I306" s="93">
        <v>10.14</v>
      </c>
    </row>
    <row r="307" spans="3:9" x14ac:dyDescent="0.15">
      <c r="C307" s="94" t="s">
        <v>1743</v>
      </c>
      <c r="D307" s="93" t="s">
        <v>1757</v>
      </c>
      <c r="F307" s="94" t="s">
        <v>1574</v>
      </c>
      <c r="G307" s="96">
        <v>10.210000000000001</v>
      </c>
      <c r="H307" s="96">
        <v>10.17</v>
      </c>
      <c r="I307" s="93">
        <v>10.14</v>
      </c>
    </row>
    <row r="308" spans="3:9" x14ac:dyDescent="0.15">
      <c r="C308" s="94" t="s">
        <v>1743</v>
      </c>
      <c r="D308" s="93" t="s">
        <v>1756</v>
      </c>
      <c r="F308" s="94" t="s">
        <v>1567</v>
      </c>
      <c r="G308" s="96">
        <v>10.210000000000001</v>
      </c>
      <c r="H308" s="96">
        <v>10.17</v>
      </c>
      <c r="I308" s="93">
        <v>10.14</v>
      </c>
    </row>
    <row r="309" spans="3:9" x14ac:dyDescent="0.15">
      <c r="C309" s="94" t="s">
        <v>1743</v>
      </c>
      <c r="D309" s="93" t="s">
        <v>1755</v>
      </c>
      <c r="F309" s="94" t="s">
        <v>1564</v>
      </c>
      <c r="G309" s="96">
        <v>10.210000000000001</v>
      </c>
      <c r="H309" s="96">
        <v>10.17</v>
      </c>
      <c r="I309" s="93">
        <v>10.14</v>
      </c>
    </row>
    <row r="310" spans="3:9" x14ac:dyDescent="0.15">
      <c r="C310" s="94" t="s">
        <v>1743</v>
      </c>
      <c r="D310" s="93" t="s">
        <v>1754</v>
      </c>
      <c r="F310" s="94" t="s">
        <v>1563</v>
      </c>
      <c r="G310" s="96">
        <v>10.210000000000001</v>
      </c>
      <c r="H310" s="96">
        <v>10.17</v>
      </c>
      <c r="I310" s="93">
        <v>10.14</v>
      </c>
    </row>
    <row r="311" spans="3:9" x14ac:dyDescent="0.15">
      <c r="C311" s="94" t="s">
        <v>1743</v>
      </c>
      <c r="D311" s="93" t="s">
        <v>1753</v>
      </c>
      <c r="F311" s="94" t="s">
        <v>1560</v>
      </c>
      <c r="G311" s="96">
        <v>10.210000000000001</v>
      </c>
      <c r="H311" s="96">
        <v>10.17</v>
      </c>
      <c r="I311" s="93">
        <v>10.14</v>
      </c>
    </row>
    <row r="312" spans="3:9" x14ac:dyDescent="0.15">
      <c r="C312" s="94" t="s">
        <v>1743</v>
      </c>
      <c r="D312" s="93" t="s">
        <v>1752</v>
      </c>
      <c r="F312" s="94" t="s">
        <v>1751</v>
      </c>
      <c r="G312" s="96">
        <v>10.210000000000001</v>
      </c>
      <c r="H312" s="96">
        <v>10.17</v>
      </c>
      <c r="I312" s="93">
        <v>10.14</v>
      </c>
    </row>
    <row r="313" spans="3:9" x14ac:dyDescent="0.15">
      <c r="C313" s="94" t="s">
        <v>1743</v>
      </c>
      <c r="D313" s="93" t="s">
        <v>1750</v>
      </c>
      <c r="F313" s="94" t="s">
        <v>1749</v>
      </c>
      <c r="G313" s="96">
        <v>10.210000000000001</v>
      </c>
      <c r="H313" s="96">
        <v>10.17</v>
      </c>
      <c r="I313" s="93">
        <v>10.14</v>
      </c>
    </row>
    <row r="314" spans="3:9" x14ac:dyDescent="0.15">
      <c r="C314" s="94" t="s">
        <v>1743</v>
      </c>
      <c r="D314" s="93" t="s">
        <v>1748</v>
      </c>
      <c r="F314" s="94" t="s">
        <v>1540</v>
      </c>
      <c r="G314" s="96">
        <v>10.210000000000001</v>
      </c>
      <c r="H314" s="96">
        <v>10.17</v>
      </c>
      <c r="I314" s="93">
        <v>10.14</v>
      </c>
    </row>
    <row r="315" spans="3:9" x14ac:dyDescent="0.15">
      <c r="C315" s="94" t="s">
        <v>1743</v>
      </c>
      <c r="D315" s="93" t="s">
        <v>1747</v>
      </c>
      <c r="F315" s="94" t="s">
        <v>1532</v>
      </c>
      <c r="G315" s="96">
        <v>10.210000000000001</v>
      </c>
      <c r="H315" s="96">
        <v>10.17</v>
      </c>
      <c r="I315" s="93">
        <v>10.14</v>
      </c>
    </row>
    <row r="316" spans="3:9" x14ac:dyDescent="0.15">
      <c r="C316" s="94" t="s">
        <v>1743</v>
      </c>
      <c r="D316" s="93" t="s">
        <v>1746</v>
      </c>
      <c r="F316" s="94" t="s">
        <v>1519</v>
      </c>
      <c r="G316" s="96">
        <v>10.210000000000001</v>
      </c>
      <c r="H316" s="96">
        <v>10.17</v>
      </c>
      <c r="I316" s="93">
        <v>10.14</v>
      </c>
    </row>
    <row r="317" spans="3:9" x14ac:dyDescent="0.15">
      <c r="C317" s="94" t="s">
        <v>1743</v>
      </c>
      <c r="D317" s="93" t="s">
        <v>1745</v>
      </c>
      <c r="F317" s="94" t="s">
        <v>1498</v>
      </c>
      <c r="G317" s="96">
        <v>10.210000000000001</v>
      </c>
      <c r="H317" s="96">
        <v>10.17</v>
      </c>
      <c r="I317" s="93">
        <v>10.14</v>
      </c>
    </row>
    <row r="318" spans="3:9" x14ac:dyDescent="0.15">
      <c r="C318" s="94" t="s">
        <v>1743</v>
      </c>
      <c r="D318" s="93" t="s">
        <v>372</v>
      </c>
      <c r="F318" s="94" t="s">
        <v>1492</v>
      </c>
      <c r="G318" s="96">
        <v>10.210000000000001</v>
      </c>
      <c r="H318" s="96">
        <v>10.17</v>
      </c>
      <c r="I318" s="93">
        <v>10.14</v>
      </c>
    </row>
    <row r="319" spans="3:9" x14ac:dyDescent="0.15">
      <c r="C319" s="94" t="s">
        <v>1743</v>
      </c>
      <c r="D319" s="93" t="s">
        <v>1744</v>
      </c>
      <c r="F319" s="94" t="s">
        <v>1491</v>
      </c>
      <c r="G319" s="96">
        <v>10.210000000000001</v>
      </c>
      <c r="H319" s="96">
        <v>10.17</v>
      </c>
      <c r="I319" s="93">
        <v>10.14</v>
      </c>
    </row>
    <row r="320" spans="3:9" x14ac:dyDescent="0.15">
      <c r="C320" s="94" t="s">
        <v>1743</v>
      </c>
      <c r="D320" s="93" t="s">
        <v>1742</v>
      </c>
      <c r="F320" s="94" t="s">
        <v>1490</v>
      </c>
      <c r="G320" s="96">
        <v>10.210000000000001</v>
      </c>
      <c r="H320" s="96">
        <v>10.17</v>
      </c>
      <c r="I320" s="93">
        <v>10.14</v>
      </c>
    </row>
    <row r="321" spans="3:9" x14ac:dyDescent="0.15">
      <c r="C321" s="94" t="s">
        <v>1705</v>
      </c>
      <c r="D321" s="93" t="s">
        <v>1741</v>
      </c>
      <c r="F321" s="94" t="s">
        <v>1487</v>
      </c>
      <c r="G321" s="96">
        <v>10.210000000000001</v>
      </c>
      <c r="H321" s="96">
        <v>10.17</v>
      </c>
      <c r="I321" s="93">
        <v>10.14</v>
      </c>
    </row>
    <row r="322" spans="3:9" x14ac:dyDescent="0.15">
      <c r="C322" s="94" t="s">
        <v>1705</v>
      </c>
      <c r="D322" s="93" t="s">
        <v>1740</v>
      </c>
      <c r="F322" s="94" t="s">
        <v>1486</v>
      </c>
      <c r="G322" s="96">
        <v>10.210000000000001</v>
      </c>
      <c r="H322" s="96">
        <v>10.17</v>
      </c>
      <c r="I322" s="93">
        <v>10.14</v>
      </c>
    </row>
    <row r="323" spans="3:9" x14ac:dyDescent="0.15">
      <c r="C323" s="94" t="s">
        <v>1705</v>
      </c>
      <c r="D323" s="93" t="s">
        <v>1739</v>
      </c>
      <c r="F323" s="94" t="s">
        <v>1485</v>
      </c>
      <c r="G323" s="96">
        <v>10.210000000000001</v>
      </c>
      <c r="H323" s="96">
        <v>10.17</v>
      </c>
      <c r="I323" s="93">
        <v>10.14</v>
      </c>
    </row>
    <row r="324" spans="3:9" x14ac:dyDescent="0.15">
      <c r="C324" s="94" t="s">
        <v>1705</v>
      </c>
      <c r="D324" s="93" t="s">
        <v>1738</v>
      </c>
      <c r="F324" s="94" t="s">
        <v>1476</v>
      </c>
      <c r="G324" s="96">
        <v>10.210000000000001</v>
      </c>
      <c r="H324" s="96">
        <v>10.17</v>
      </c>
      <c r="I324" s="93">
        <v>10.14</v>
      </c>
    </row>
    <row r="325" spans="3:9" x14ac:dyDescent="0.15">
      <c r="C325" s="94" t="s">
        <v>1705</v>
      </c>
      <c r="D325" s="93" t="s">
        <v>1737</v>
      </c>
      <c r="F325" s="94" t="s">
        <v>1460</v>
      </c>
      <c r="G325" s="96">
        <v>10.210000000000001</v>
      </c>
      <c r="H325" s="96">
        <v>10.17</v>
      </c>
      <c r="I325" s="93">
        <v>10.14</v>
      </c>
    </row>
    <row r="326" spans="3:9" x14ac:dyDescent="0.15">
      <c r="C326" s="94" t="s">
        <v>1705</v>
      </c>
      <c r="D326" s="93" t="s">
        <v>1736</v>
      </c>
      <c r="F326" s="94" t="s">
        <v>1449</v>
      </c>
      <c r="G326" s="96">
        <v>10.210000000000001</v>
      </c>
      <c r="H326" s="96">
        <v>10.17</v>
      </c>
      <c r="I326" s="93">
        <v>10.14</v>
      </c>
    </row>
    <row r="327" spans="3:9" x14ac:dyDescent="0.15">
      <c r="C327" s="94" t="s">
        <v>1705</v>
      </c>
      <c r="D327" s="93" t="s">
        <v>1735</v>
      </c>
      <c r="F327" s="94" t="s">
        <v>1448</v>
      </c>
      <c r="G327" s="96">
        <v>10.210000000000001</v>
      </c>
      <c r="H327" s="96">
        <v>10.17</v>
      </c>
      <c r="I327" s="93">
        <v>10.14</v>
      </c>
    </row>
    <row r="328" spans="3:9" x14ac:dyDescent="0.15">
      <c r="C328" s="94" t="s">
        <v>1705</v>
      </c>
      <c r="D328" s="93" t="s">
        <v>1734</v>
      </c>
      <c r="F328" s="94" t="s">
        <v>1444</v>
      </c>
      <c r="G328" s="96">
        <v>10.210000000000001</v>
      </c>
      <c r="H328" s="96">
        <v>10.17</v>
      </c>
      <c r="I328" s="93">
        <v>10.14</v>
      </c>
    </row>
    <row r="329" spans="3:9" x14ac:dyDescent="0.15">
      <c r="C329" s="94" t="s">
        <v>1705</v>
      </c>
      <c r="D329" s="93" t="s">
        <v>1733</v>
      </c>
      <c r="F329" s="94" t="s">
        <v>1732</v>
      </c>
      <c r="G329" s="96">
        <v>10.210000000000001</v>
      </c>
      <c r="H329" s="96">
        <v>10.17</v>
      </c>
      <c r="I329" s="93">
        <v>10.14</v>
      </c>
    </row>
    <row r="330" spans="3:9" x14ac:dyDescent="0.15">
      <c r="C330" s="94" t="s">
        <v>1705</v>
      </c>
      <c r="D330" s="93" t="s">
        <v>1731</v>
      </c>
      <c r="F330" s="94" t="s">
        <v>1437</v>
      </c>
      <c r="G330" s="96">
        <v>10.210000000000001</v>
      </c>
      <c r="H330" s="96">
        <v>10.17</v>
      </c>
      <c r="I330" s="93">
        <v>10.14</v>
      </c>
    </row>
    <row r="331" spans="3:9" x14ac:dyDescent="0.15">
      <c r="C331" s="94" t="s">
        <v>1705</v>
      </c>
      <c r="D331" s="93" t="s">
        <v>1730</v>
      </c>
      <c r="F331" s="94" t="s">
        <v>1435</v>
      </c>
      <c r="G331" s="96">
        <v>10.210000000000001</v>
      </c>
      <c r="H331" s="96">
        <v>10.17</v>
      </c>
      <c r="I331" s="93">
        <v>10.14</v>
      </c>
    </row>
    <row r="332" spans="3:9" x14ac:dyDescent="0.15">
      <c r="C332" s="94" t="s">
        <v>1705</v>
      </c>
      <c r="D332" s="93" t="s">
        <v>1729</v>
      </c>
      <c r="F332" s="94" t="s">
        <v>1422</v>
      </c>
      <c r="G332" s="96">
        <v>10.210000000000001</v>
      </c>
      <c r="H332" s="96">
        <v>10.17</v>
      </c>
      <c r="I332" s="93">
        <v>10.14</v>
      </c>
    </row>
    <row r="333" spans="3:9" x14ac:dyDescent="0.15">
      <c r="C333" s="94" t="s">
        <v>1705</v>
      </c>
      <c r="D333" s="93" t="s">
        <v>1728</v>
      </c>
      <c r="F333" s="94" t="s">
        <v>1421</v>
      </c>
      <c r="G333" s="96">
        <v>10.210000000000001</v>
      </c>
      <c r="H333" s="96">
        <v>10.17</v>
      </c>
      <c r="I333" s="93">
        <v>10.14</v>
      </c>
    </row>
    <row r="334" spans="3:9" x14ac:dyDescent="0.15">
      <c r="C334" s="94" t="s">
        <v>1705</v>
      </c>
      <c r="D334" s="93" t="s">
        <v>1727</v>
      </c>
      <c r="F334" s="94" t="s">
        <v>1726</v>
      </c>
      <c r="G334" s="96">
        <v>10.210000000000001</v>
      </c>
      <c r="H334" s="96">
        <v>10.17</v>
      </c>
      <c r="I334" s="93">
        <v>10.14</v>
      </c>
    </row>
    <row r="335" spans="3:9" x14ac:dyDescent="0.15">
      <c r="C335" s="94" t="s">
        <v>1705</v>
      </c>
      <c r="D335" s="93" t="s">
        <v>1725</v>
      </c>
      <c r="F335" s="94" t="s">
        <v>1724</v>
      </c>
      <c r="G335" s="96">
        <v>10.210000000000001</v>
      </c>
      <c r="H335" s="96">
        <v>10.17</v>
      </c>
      <c r="I335" s="93">
        <v>10.14</v>
      </c>
    </row>
    <row r="336" spans="3:9" x14ac:dyDescent="0.15">
      <c r="C336" s="94" t="s">
        <v>1705</v>
      </c>
      <c r="D336" s="93" t="s">
        <v>1723</v>
      </c>
      <c r="F336" s="94" t="s">
        <v>1328</v>
      </c>
      <c r="G336" s="96">
        <v>10.210000000000001</v>
      </c>
      <c r="H336" s="96">
        <v>10.17</v>
      </c>
      <c r="I336" s="93">
        <v>10.14</v>
      </c>
    </row>
    <row r="337" spans="3:9" x14ac:dyDescent="0.15">
      <c r="C337" s="94" t="s">
        <v>1705</v>
      </c>
      <c r="D337" s="93" t="s">
        <v>1722</v>
      </c>
      <c r="F337" s="94" t="s">
        <v>1322</v>
      </c>
      <c r="G337" s="96">
        <v>10.210000000000001</v>
      </c>
      <c r="H337" s="96">
        <v>10.17</v>
      </c>
      <c r="I337" s="93">
        <v>10.14</v>
      </c>
    </row>
    <row r="338" spans="3:9" x14ac:dyDescent="0.15">
      <c r="C338" s="94" t="s">
        <v>1705</v>
      </c>
      <c r="D338" s="93" t="s">
        <v>988</v>
      </c>
      <c r="F338" s="94" t="s">
        <v>1291</v>
      </c>
      <c r="G338" s="96">
        <v>10.210000000000001</v>
      </c>
      <c r="H338" s="96">
        <v>10.17</v>
      </c>
      <c r="I338" s="93">
        <v>10.14</v>
      </c>
    </row>
    <row r="339" spans="3:9" x14ac:dyDescent="0.15">
      <c r="C339" s="94" t="s">
        <v>1705</v>
      </c>
      <c r="D339" s="93" t="s">
        <v>1721</v>
      </c>
      <c r="F339" s="94" t="s">
        <v>1276</v>
      </c>
      <c r="G339" s="96">
        <v>10.210000000000001</v>
      </c>
      <c r="H339" s="96">
        <v>10.17</v>
      </c>
      <c r="I339" s="93">
        <v>10.14</v>
      </c>
    </row>
    <row r="340" spans="3:9" x14ac:dyDescent="0.15">
      <c r="C340" s="94" t="s">
        <v>1705</v>
      </c>
      <c r="D340" s="93" t="s">
        <v>1720</v>
      </c>
      <c r="F340" s="94" t="s">
        <v>1263</v>
      </c>
      <c r="G340" s="96">
        <v>10.210000000000001</v>
      </c>
      <c r="H340" s="96">
        <v>10.17</v>
      </c>
      <c r="I340" s="93">
        <v>10.14</v>
      </c>
    </row>
    <row r="341" spans="3:9" x14ac:dyDescent="0.15">
      <c r="C341" s="94" t="s">
        <v>1705</v>
      </c>
      <c r="D341" s="93" t="s">
        <v>1672</v>
      </c>
      <c r="F341" s="94" t="s">
        <v>1256</v>
      </c>
      <c r="G341" s="96">
        <v>10.210000000000001</v>
      </c>
      <c r="H341" s="96">
        <v>10.17</v>
      </c>
      <c r="I341" s="93">
        <v>10.14</v>
      </c>
    </row>
    <row r="342" spans="3:9" x14ac:dyDescent="0.15">
      <c r="C342" s="94" t="s">
        <v>1705</v>
      </c>
      <c r="D342" s="93" t="s">
        <v>1719</v>
      </c>
      <c r="F342" s="94" t="s">
        <v>1240</v>
      </c>
      <c r="G342" s="96">
        <v>10.210000000000001</v>
      </c>
      <c r="H342" s="96">
        <v>10.17</v>
      </c>
      <c r="I342" s="93">
        <v>10.14</v>
      </c>
    </row>
    <row r="343" spans="3:9" x14ac:dyDescent="0.15">
      <c r="C343" s="94" t="s">
        <v>1705</v>
      </c>
      <c r="D343" s="93" t="s">
        <v>1718</v>
      </c>
      <c r="F343" s="94" t="s">
        <v>1717</v>
      </c>
      <c r="G343" s="96">
        <v>10.210000000000001</v>
      </c>
      <c r="H343" s="96">
        <v>10.17</v>
      </c>
      <c r="I343" s="93">
        <v>10.14</v>
      </c>
    </row>
    <row r="344" spans="3:9" x14ac:dyDescent="0.15">
      <c r="C344" s="94" t="s">
        <v>1705</v>
      </c>
      <c r="D344" s="93" t="s">
        <v>1716</v>
      </c>
      <c r="F344" s="94" t="s">
        <v>1715</v>
      </c>
      <c r="G344" s="96">
        <v>10.210000000000001</v>
      </c>
      <c r="H344" s="96">
        <v>10.17</v>
      </c>
      <c r="I344" s="93">
        <v>10.14</v>
      </c>
    </row>
    <row r="345" spans="3:9" x14ac:dyDescent="0.15">
      <c r="C345" s="94" t="s">
        <v>1705</v>
      </c>
      <c r="D345" s="93" t="s">
        <v>1714</v>
      </c>
      <c r="F345" s="94" t="s">
        <v>1213</v>
      </c>
      <c r="G345" s="96">
        <v>10.210000000000001</v>
      </c>
      <c r="H345" s="96">
        <v>10.17</v>
      </c>
      <c r="I345" s="93">
        <v>10.14</v>
      </c>
    </row>
    <row r="346" spans="3:9" x14ac:dyDescent="0.15">
      <c r="C346" s="94" t="s">
        <v>1705</v>
      </c>
      <c r="D346" s="93" t="s">
        <v>1713</v>
      </c>
      <c r="F346" s="94" t="s">
        <v>1212</v>
      </c>
      <c r="G346" s="96">
        <v>10.210000000000001</v>
      </c>
      <c r="H346" s="96">
        <v>10.17</v>
      </c>
      <c r="I346" s="93">
        <v>10.14</v>
      </c>
    </row>
    <row r="347" spans="3:9" x14ac:dyDescent="0.15">
      <c r="C347" s="94" t="s">
        <v>1705</v>
      </c>
      <c r="D347" s="93" t="s">
        <v>1712</v>
      </c>
      <c r="F347" s="94" t="s">
        <v>1199</v>
      </c>
      <c r="G347" s="96">
        <v>10.210000000000001</v>
      </c>
      <c r="H347" s="96">
        <v>10.17</v>
      </c>
      <c r="I347" s="93">
        <v>10.14</v>
      </c>
    </row>
    <row r="348" spans="3:9" x14ac:dyDescent="0.15">
      <c r="C348" s="94" t="s">
        <v>1705</v>
      </c>
      <c r="D348" s="93" t="s">
        <v>1711</v>
      </c>
      <c r="F348" s="94" t="s">
        <v>1137</v>
      </c>
      <c r="G348" s="96">
        <v>10.210000000000001</v>
      </c>
      <c r="H348" s="96">
        <v>10.17</v>
      </c>
      <c r="I348" s="93">
        <v>10.14</v>
      </c>
    </row>
    <row r="349" spans="3:9" x14ac:dyDescent="0.15">
      <c r="C349" s="94" t="s">
        <v>1705</v>
      </c>
      <c r="D349" s="93" t="s">
        <v>827</v>
      </c>
      <c r="F349" s="94" t="s">
        <v>1135</v>
      </c>
      <c r="G349" s="96">
        <v>10.210000000000001</v>
      </c>
      <c r="H349" s="96">
        <v>10.17</v>
      </c>
      <c r="I349" s="93">
        <v>10.14</v>
      </c>
    </row>
    <row r="350" spans="3:9" x14ac:dyDescent="0.15">
      <c r="C350" s="94" t="s">
        <v>1705</v>
      </c>
      <c r="D350" s="93" t="s">
        <v>437</v>
      </c>
      <c r="F350" s="94" t="s">
        <v>1710</v>
      </c>
      <c r="G350" s="96">
        <v>10.210000000000001</v>
      </c>
      <c r="H350" s="96">
        <v>10.17</v>
      </c>
      <c r="I350" s="93">
        <v>10.14</v>
      </c>
    </row>
    <row r="351" spans="3:9" x14ac:dyDescent="0.15">
      <c r="C351" s="94" t="s">
        <v>1705</v>
      </c>
      <c r="D351" s="93" t="s">
        <v>1709</v>
      </c>
      <c r="F351" s="94" t="s">
        <v>1126</v>
      </c>
      <c r="G351" s="96">
        <v>10.210000000000001</v>
      </c>
      <c r="H351" s="96">
        <v>10.17</v>
      </c>
      <c r="I351" s="93">
        <v>10.14</v>
      </c>
    </row>
    <row r="352" spans="3:9" x14ac:dyDescent="0.15">
      <c r="C352" s="94" t="s">
        <v>1705</v>
      </c>
      <c r="D352" s="93" t="s">
        <v>1708</v>
      </c>
      <c r="F352" s="94" t="s">
        <v>1125</v>
      </c>
      <c r="G352" s="96">
        <v>10.210000000000001</v>
      </c>
      <c r="H352" s="96">
        <v>10.17</v>
      </c>
      <c r="I352" s="93">
        <v>10.14</v>
      </c>
    </row>
    <row r="353" spans="3:9" x14ac:dyDescent="0.15">
      <c r="C353" s="94" t="s">
        <v>1705</v>
      </c>
      <c r="D353" s="93" t="s">
        <v>1707</v>
      </c>
      <c r="F353" s="94" t="s">
        <v>1094</v>
      </c>
      <c r="G353" s="96">
        <v>10.210000000000001</v>
      </c>
      <c r="H353" s="96">
        <v>10.17</v>
      </c>
      <c r="I353" s="93">
        <v>10.14</v>
      </c>
    </row>
    <row r="354" spans="3:9" x14ac:dyDescent="0.15">
      <c r="C354" s="94" t="s">
        <v>1705</v>
      </c>
      <c r="D354" s="93" t="s">
        <v>1706</v>
      </c>
      <c r="F354" s="94" t="s">
        <v>1093</v>
      </c>
      <c r="G354" s="96">
        <v>10.210000000000001</v>
      </c>
      <c r="H354" s="96">
        <v>10.17</v>
      </c>
      <c r="I354" s="93">
        <v>10.14</v>
      </c>
    </row>
    <row r="355" spans="3:9" x14ac:dyDescent="0.15">
      <c r="C355" s="94" t="s">
        <v>1705</v>
      </c>
      <c r="D355" s="93" t="s">
        <v>1704</v>
      </c>
      <c r="F355" s="94" t="s">
        <v>1091</v>
      </c>
      <c r="G355" s="96">
        <v>10.210000000000001</v>
      </c>
      <c r="H355" s="96">
        <v>10.17</v>
      </c>
      <c r="I355" s="93">
        <v>10.14</v>
      </c>
    </row>
    <row r="356" spans="3:9" x14ac:dyDescent="0.15">
      <c r="C356" s="94" t="s">
        <v>1641</v>
      </c>
      <c r="D356" s="93" t="s">
        <v>1703</v>
      </c>
      <c r="F356" s="94" t="s">
        <v>1090</v>
      </c>
      <c r="G356" s="96">
        <v>10.210000000000001</v>
      </c>
      <c r="H356" s="96">
        <v>10.17</v>
      </c>
      <c r="I356" s="93">
        <v>10.14</v>
      </c>
    </row>
    <row r="357" spans="3:9" x14ac:dyDescent="0.15">
      <c r="C357" s="94" t="s">
        <v>1641</v>
      </c>
      <c r="D357" s="93" t="s">
        <v>1702</v>
      </c>
      <c r="F357" s="94" t="s">
        <v>1088</v>
      </c>
      <c r="G357" s="96">
        <v>10.210000000000001</v>
      </c>
      <c r="H357" s="96">
        <v>10.17</v>
      </c>
      <c r="I357" s="93">
        <v>10.14</v>
      </c>
    </row>
    <row r="358" spans="3:9" x14ac:dyDescent="0.15">
      <c r="C358" s="94" t="s">
        <v>1641</v>
      </c>
      <c r="D358" s="93" t="s">
        <v>1701</v>
      </c>
      <c r="F358" s="94" t="s">
        <v>1087</v>
      </c>
      <c r="G358" s="96">
        <v>10.210000000000001</v>
      </c>
      <c r="H358" s="96">
        <v>10.17</v>
      </c>
      <c r="I358" s="93">
        <v>10.14</v>
      </c>
    </row>
    <row r="359" spans="3:9" x14ac:dyDescent="0.15">
      <c r="C359" s="94" t="s">
        <v>1641</v>
      </c>
      <c r="D359" s="93" t="s">
        <v>1700</v>
      </c>
      <c r="F359" s="94" t="s">
        <v>1086</v>
      </c>
      <c r="G359" s="96">
        <v>10.210000000000001</v>
      </c>
      <c r="H359" s="96">
        <v>10.17</v>
      </c>
      <c r="I359" s="93">
        <v>10.14</v>
      </c>
    </row>
    <row r="360" spans="3:9" x14ac:dyDescent="0.15">
      <c r="C360" s="94" t="s">
        <v>1641</v>
      </c>
      <c r="D360" s="93" t="s">
        <v>1699</v>
      </c>
      <c r="F360" s="94" t="s">
        <v>1085</v>
      </c>
      <c r="G360" s="96">
        <v>10.210000000000001</v>
      </c>
      <c r="H360" s="96">
        <v>10.17</v>
      </c>
      <c r="I360" s="93">
        <v>10.14</v>
      </c>
    </row>
    <row r="361" spans="3:9" x14ac:dyDescent="0.15">
      <c r="C361" s="94" t="s">
        <v>1641</v>
      </c>
      <c r="D361" s="93" t="s">
        <v>1698</v>
      </c>
      <c r="F361" s="94" t="s">
        <v>1084</v>
      </c>
      <c r="G361" s="96">
        <v>10.210000000000001</v>
      </c>
      <c r="H361" s="96">
        <v>10.17</v>
      </c>
      <c r="I361" s="93">
        <v>10.14</v>
      </c>
    </row>
    <row r="362" spans="3:9" x14ac:dyDescent="0.15">
      <c r="C362" s="94" t="s">
        <v>1641</v>
      </c>
      <c r="D362" s="93" t="s">
        <v>1697</v>
      </c>
      <c r="F362" s="94" t="s">
        <v>1083</v>
      </c>
      <c r="G362" s="96">
        <v>10.210000000000001</v>
      </c>
      <c r="H362" s="96">
        <v>10.17</v>
      </c>
      <c r="I362" s="93">
        <v>10.14</v>
      </c>
    </row>
    <row r="363" spans="3:9" x14ac:dyDescent="0.15">
      <c r="C363" s="94" t="s">
        <v>1641</v>
      </c>
      <c r="D363" s="93" t="s">
        <v>1696</v>
      </c>
      <c r="F363" s="94" t="s">
        <v>1082</v>
      </c>
      <c r="G363" s="96">
        <v>10.210000000000001</v>
      </c>
      <c r="H363" s="96">
        <v>10.17</v>
      </c>
      <c r="I363" s="93">
        <v>10.14</v>
      </c>
    </row>
    <row r="364" spans="3:9" x14ac:dyDescent="0.15">
      <c r="C364" s="94" t="s">
        <v>1641</v>
      </c>
      <c r="D364" s="93" t="s">
        <v>1695</v>
      </c>
      <c r="F364" s="94" t="s">
        <v>1081</v>
      </c>
      <c r="G364" s="96">
        <v>10.210000000000001</v>
      </c>
      <c r="H364" s="96">
        <v>10.17</v>
      </c>
      <c r="I364" s="93">
        <v>10.14</v>
      </c>
    </row>
    <row r="365" spans="3:9" x14ac:dyDescent="0.15">
      <c r="C365" s="94" t="s">
        <v>1641</v>
      </c>
      <c r="D365" s="93" t="s">
        <v>1694</v>
      </c>
      <c r="F365" s="94" t="s">
        <v>1079</v>
      </c>
      <c r="G365" s="96">
        <v>10.210000000000001</v>
      </c>
      <c r="H365" s="96">
        <v>10.17</v>
      </c>
      <c r="I365" s="93">
        <v>10.14</v>
      </c>
    </row>
    <row r="366" spans="3:9" x14ac:dyDescent="0.15">
      <c r="C366" s="94" t="s">
        <v>1641</v>
      </c>
      <c r="D366" s="93" t="s">
        <v>1693</v>
      </c>
      <c r="F366" s="94" t="s">
        <v>1067</v>
      </c>
      <c r="G366" s="96">
        <v>10.210000000000001</v>
      </c>
      <c r="H366" s="96">
        <v>10.17</v>
      </c>
      <c r="I366" s="93">
        <v>10.14</v>
      </c>
    </row>
    <row r="367" spans="3:9" x14ac:dyDescent="0.15">
      <c r="C367" s="94" t="s">
        <v>1641</v>
      </c>
      <c r="D367" s="93" t="s">
        <v>1692</v>
      </c>
      <c r="F367" s="94" t="s">
        <v>1066</v>
      </c>
      <c r="G367" s="96">
        <v>10.210000000000001</v>
      </c>
      <c r="H367" s="96">
        <v>10.17</v>
      </c>
      <c r="I367" s="93">
        <v>10.14</v>
      </c>
    </row>
    <row r="368" spans="3:9" x14ac:dyDescent="0.15">
      <c r="C368" s="94" t="s">
        <v>1641</v>
      </c>
      <c r="D368" s="93" t="s">
        <v>1691</v>
      </c>
      <c r="F368" s="94" t="s">
        <v>1065</v>
      </c>
      <c r="G368" s="96">
        <v>10.210000000000001</v>
      </c>
      <c r="H368" s="96">
        <v>10.17</v>
      </c>
      <c r="I368" s="93">
        <v>10.14</v>
      </c>
    </row>
    <row r="369" spans="3:9" x14ac:dyDescent="0.15">
      <c r="C369" s="94" t="s">
        <v>1641</v>
      </c>
      <c r="D369" s="93" t="s">
        <v>1690</v>
      </c>
      <c r="F369" s="94" t="s">
        <v>1064</v>
      </c>
      <c r="G369" s="96">
        <v>10.210000000000001</v>
      </c>
      <c r="H369" s="96">
        <v>10.17</v>
      </c>
      <c r="I369" s="93">
        <v>10.14</v>
      </c>
    </row>
    <row r="370" spans="3:9" x14ac:dyDescent="0.15">
      <c r="C370" s="94" t="s">
        <v>1641</v>
      </c>
      <c r="D370" s="93" t="s">
        <v>1689</v>
      </c>
      <c r="F370" s="94" t="s">
        <v>1062</v>
      </c>
      <c r="G370" s="96">
        <v>10.210000000000001</v>
      </c>
      <c r="H370" s="96">
        <v>10.17</v>
      </c>
      <c r="I370" s="93">
        <v>10.14</v>
      </c>
    </row>
    <row r="371" spans="3:9" x14ac:dyDescent="0.15">
      <c r="C371" s="94" t="s">
        <v>1641</v>
      </c>
      <c r="D371" s="93" t="s">
        <v>1688</v>
      </c>
      <c r="F371" s="94" t="s">
        <v>1060</v>
      </c>
      <c r="G371" s="96">
        <v>10.210000000000001</v>
      </c>
      <c r="H371" s="96">
        <v>10.17</v>
      </c>
      <c r="I371" s="93">
        <v>10.14</v>
      </c>
    </row>
    <row r="372" spans="3:9" x14ac:dyDescent="0.15">
      <c r="C372" s="94" t="s">
        <v>1641</v>
      </c>
      <c r="D372" s="93" t="s">
        <v>1687</v>
      </c>
      <c r="F372" s="94" t="s">
        <v>1058</v>
      </c>
      <c r="G372" s="96">
        <v>10.210000000000001</v>
      </c>
      <c r="H372" s="96">
        <v>10.17</v>
      </c>
      <c r="I372" s="93">
        <v>10.14</v>
      </c>
    </row>
    <row r="373" spans="3:9" x14ac:dyDescent="0.15">
      <c r="C373" s="94" t="s">
        <v>1641</v>
      </c>
      <c r="D373" s="93" t="s">
        <v>1686</v>
      </c>
      <c r="F373" s="94" t="s">
        <v>1054</v>
      </c>
      <c r="G373" s="96">
        <v>10.210000000000001</v>
      </c>
      <c r="H373" s="96">
        <v>10.17</v>
      </c>
      <c r="I373" s="93">
        <v>10.14</v>
      </c>
    </row>
    <row r="374" spans="3:9" x14ac:dyDescent="0.15">
      <c r="C374" s="94" t="s">
        <v>1641</v>
      </c>
      <c r="D374" s="93" t="s">
        <v>1685</v>
      </c>
      <c r="F374" s="94" t="s">
        <v>1052</v>
      </c>
      <c r="G374" s="96">
        <v>10.210000000000001</v>
      </c>
      <c r="H374" s="96">
        <v>10.17</v>
      </c>
      <c r="I374" s="93">
        <v>10.14</v>
      </c>
    </row>
    <row r="375" spans="3:9" x14ac:dyDescent="0.15">
      <c r="C375" s="94" t="s">
        <v>1641</v>
      </c>
      <c r="D375" s="93" t="s">
        <v>1684</v>
      </c>
      <c r="F375" s="94" t="s">
        <v>1045</v>
      </c>
      <c r="G375" s="96">
        <v>10.210000000000001</v>
      </c>
      <c r="H375" s="96">
        <v>10.17</v>
      </c>
      <c r="I375" s="93">
        <v>10.14</v>
      </c>
    </row>
    <row r="376" spans="3:9" x14ac:dyDescent="0.15">
      <c r="C376" s="94" t="s">
        <v>1641</v>
      </c>
      <c r="D376" s="93" t="s">
        <v>1683</v>
      </c>
      <c r="F376" s="94" t="s">
        <v>1043</v>
      </c>
      <c r="G376" s="96">
        <v>10.210000000000001</v>
      </c>
      <c r="H376" s="96">
        <v>10.17</v>
      </c>
      <c r="I376" s="93">
        <v>10.14</v>
      </c>
    </row>
    <row r="377" spans="3:9" x14ac:dyDescent="0.15">
      <c r="C377" s="94" t="s">
        <v>1641</v>
      </c>
      <c r="D377" s="93" t="s">
        <v>1682</v>
      </c>
      <c r="F377" s="94" t="s">
        <v>1041</v>
      </c>
      <c r="G377" s="96">
        <v>10.210000000000001</v>
      </c>
      <c r="H377" s="96">
        <v>10.17</v>
      </c>
      <c r="I377" s="93">
        <v>10.14</v>
      </c>
    </row>
    <row r="378" spans="3:9" x14ac:dyDescent="0.15">
      <c r="C378" s="94" t="s">
        <v>1641</v>
      </c>
      <c r="D378" s="93" t="s">
        <v>1681</v>
      </c>
      <c r="F378" s="94" t="s">
        <v>1039</v>
      </c>
      <c r="G378" s="96">
        <v>10.210000000000001</v>
      </c>
      <c r="H378" s="96">
        <v>10.17</v>
      </c>
      <c r="I378" s="93">
        <v>10.14</v>
      </c>
    </row>
    <row r="379" spans="3:9" x14ac:dyDescent="0.15">
      <c r="C379" s="94" t="s">
        <v>1641</v>
      </c>
      <c r="D379" s="93" t="s">
        <v>1680</v>
      </c>
      <c r="F379" s="94" t="s">
        <v>1038</v>
      </c>
      <c r="G379" s="96">
        <v>10.210000000000001</v>
      </c>
      <c r="H379" s="96">
        <v>10.17</v>
      </c>
      <c r="I379" s="93">
        <v>10.14</v>
      </c>
    </row>
    <row r="380" spans="3:9" x14ac:dyDescent="0.15">
      <c r="C380" s="94" t="s">
        <v>1641</v>
      </c>
      <c r="D380" s="93" t="s">
        <v>1679</v>
      </c>
      <c r="F380" s="94" t="s">
        <v>1037</v>
      </c>
      <c r="G380" s="96">
        <v>10.210000000000001</v>
      </c>
      <c r="H380" s="96">
        <v>10.17</v>
      </c>
      <c r="I380" s="93">
        <v>10.14</v>
      </c>
    </row>
    <row r="381" spans="3:9" x14ac:dyDescent="0.15">
      <c r="C381" s="94" t="s">
        <v>1641</v>
      </c>
      <c r="D381" s="93" t="s">
        <v>1678</v>
      </c>
      <c r="F381" s="94" t="s">
        <v>1036</v>
      </c>
      <c r="G381" s="96">
        <v>10.210000000000001</v>
      </c>
      <c r="H381" s="96">
        <v>10.17</v>
      </c>
      <c r="I381" s="93">
        <v>10.14</v>
      </c>
    </row>
    <row r="382" spans="3:9" x14ac:dyDescent="0.15">
      <c r="C382" s="94" t="s">
        <v>1641</v>
      </c>
      <c r="D382" s="93" t="s">
        <v>1677</v>
      </c>
      <c r="F382" s="94" t="s">
        <v>1033</v>
      </c>
      <c r="G382" s="96">
        <v>10.210000000000001</v>
      </c>
      <c r="H382" s="96">
        <v>10.17</v>
      </c>
      <c r="I382" s="93">
        <v>10.14</v>
      </c>
    </row>
    <row r="383" spans="3:9" x14ac:dyDescent="0.15">
      <c r="C383" s="94" t="s">
        <v>1641</v>
      </c>
      <c r="D383" s="93" t="s">
        <v>1676</v>
      </c>
      <c r="F383" s="94" t="s">
        <v>1029</v>
      </c>
      <c r="G383" s="96">
        <v>10.210000000000001</v>
      </c>
      <c r="H383" s="96">
        <v>10.17</v>
      </c>
      <c r="I383" s="93">
        <v>10.14</v>
      </c>
    </row>
    <row r="384" spans="3:9" x14ac:dyDescent="0.15">
      <c r="C384" s="94" t="s">
        <v>1641</v>
      </c>
      <c r="D384" s="93" t="s">
        <v>1675</v>
      </c>
      <c r="F384" s="94" t="s">
        <v>1019</v>
      </c>
      <c r="G384" s="96">
        <v>10.210000000000001</v>
      </c>
      <c r="H384" s="96">
        <v>10.17</v>
      </c>
      <c r="I384" s="93">
        <v>10.14</v>
      </c>
    </row>
    <row r="385" spans="3:9" x14ac:dyDescent="0.15">
      <c r="C385" s="94" t="s">
        <v>1641</v>
      </c>
      <c r="D385" s="93" t="s">
        <v>1674</v>
      </c>
      <c r="F385" s="94" t="s">
        <v>1018</v>
      </c>
      <c r="G385" s="96">
        <v>10.210000000000001</v>
      </c>
      <c r="H385" s="96">
        <v>10.17</v>
      </c>
      <c r="I385" s="93">
        <v>10.14</v>
      </c>
    </row>
    <row r="386" spans="3:9" x14ac:dyDescent="0.15">
      <c r="C386" s="94" t="s">
        <v>1641</v>
      </c>
      <c r="D386" s="93" t="s">
        <v>1673</v>
      </c>
      <c r="F386" s="94" t="s">
        <v>1014</v>
      </c>
      <c r="G386" s="96">
        <v>10.210000000000001</v>
      </c>
      <c r="H386" s="96">
        <v>10.17</v>
      </c>
      <c r="I386" s="93">
        <v>10.14</v>
      </c>
    </row>
    <row r="387" spans="3:9" x14ac:dyDescent="0.15">
      <c r="C387" s="94" t="s">
        <v>1641</v>
      </c>
      <c r="D387" s="93" t="s">
        <v>1672</v>
      </c>
      <c r="F387" s="94" t="s">
        <v>1013</v>
      </c>
      <c r="G387" s="96">
        <v>10.210000000000001</v>
      </c>
      <c r="H387" s="96">
        <v>10.17</v>
      </c>
      <c r="I387" s="93">
        <v>10.14</v>
      </c>
    </row>
    <row r="388" spans="3:9" x14ac:dyDescent="0.15">
      <c r="C388" s="94" t="s">
        <v>1641</v>
      </c>
      <c r="D388" s="93" t="s">
        <v>1542</v>
      </c>
      <c r="F388" s="94" t="s">
        <v>1671</v>
      </c>
      <c r="G388" s="96">
        <v>10.210000000000001</v>
      </c>
      <c r="H388" s="96">
        <v>10.17</v>
      </c>
      <c r="I388" s="93">
        <v>10.14</v>
      </c>
    </row>
    <row r="389" spans="3:9" x14ac:dyDescent="0.15">
      <c r="C389" s="94" t="s">
        <v>1641</v>
      </c>
      <c r="D389" s="93" t="s">
        <v>1670</v>
      </c>
      <c r="F389" s="94" t="s">
        <v>1010</v>
      </c>
      <c r="G389" s="96">
        <v>10.210000000000001</v>
      </c>
      <c r="H389" s="96">
        <v>10.17</v>
      </c>
      <c r="I389" s="93">
        <v>10.14</v>
      </c>
    </row>
    <row r="390" spans="3:9" x14ac:dyDescent="0.15">
      <c r="C390" s="94" t="s">
        <v>1641</v>
      </c>
      <c r="D390" s="93" t="s">
        <v>1669</v>
      </c>
      <c r="F390" s="94" t="s">
        <v>1009</v>
      </c>
      <c r="G390" s="96">
        <v>10.210000000000001</v>
      </c>
      <c r="H390" s="96">
        <v>10.17</v>
      </c>
      <c r="I390" s="93">
        <v>10.14</v>
      </c>
    </row>
    <row r="391" spans="3:9" x14ac:dyDescent="0.15">
      <c r="C391" s="94" t="s">
        <v>1641</v>
      </c>
      <c r="D391" s="93" t="s">
        <v>1668</v>
      </c>
      <c r="F391" s="94" t="s">
        <v>1008</v>
      </c>
      <c r="G391" s="96">
        <v>10.210000000000001</v>
      </c>
      <c r="H391" s="96">
        <v>10.17</v>
      </c>
      <c r="I391" s="93">
        <v>10.14</v>
      </c>
    </row>
    <row r="392" spans="3:9" x14ac:dyDescent="0.15">
      <c r="C392" s="94" t="s">
        <v>1641</v>
      </c>
      <c r="D392" s="93" t="s">
        <v>1667</v>
      </c>
      <c r="F392" s="94" t="s">
        <v>1006</v>
      </c>
      <c r="G392" s="96">
        <v>10.210000000000001</v>
      </c>
      <c r="H392" s="96">
        <v>10.17</v>
      </c>
      <c r="I392" s="93">
        <v>10.14</v>
      </c>
    </row>
    <row r="393" spans="3:9" x14ac:dyDescent="0.15">
      <c r="C393" s="94" t="s">
        <v>1641</v>
      </c>
      <c r="D393" s="93" t="s">
        <v>1666</v>
      </c>
      <c r="F393" s="94" t="s">
        <v>999</v>
      </c>
      <c r="G393" s="96">
        <v>10.210000000000001</v>
      </c>
      <c r="H393" s="96">
        <v>10.17</v>
      </c>
      <c r="I393" s="93">
        <v>10.14</v>
      </c>
    </row>
    <row r="394" spans="3:9" x14ac:dyDescent="0.15">
      <c r="C394" s="94" t="s">
        <v>1641</v>
      </c>
      <c r="D394" s="93" t="s">
        <v>1665</v>
      </c>
      <c r="F394" s="94" t="s">
        <v>994</v>
      </c>
      <c r="G394" s="96">
        <v>10.210000000000001</v>
      </c>
      <c r="H394" s="96">
        <v>10.17</v>
      </c>
      <c r="I394" s="93">
        <v>10.14</v>
      </c>
    </row>
    <row r="395" spans="3:9" x14ac:dyDescent="0.15">
      <c r="C395" s="94" t="s">
        <v>1641</v>
      </c>
      <c r="D395" s="93" t="s">
        <v>1664</v>
      </c>
      <c r="F395" s="94" t="s">
        <v>992</v>
      </c>
      <c r="G395" s="96">
        <v>10.210000000000001</v>
      </c>
      <c r="H395" s="96">
        <v>10.17</v>
      </c>
      <c r="I395" s="93">
        <v>10.14</v>
      </c>
    </row>
    <row r="396" spans="3:9" x14ac:dyDescent="0.15">
      <c r="C396" s="94" t="s">
        <v>1641</v>
      </c>
      <c r="D396" s="93" t="s">
        <v>1663</v>
      </c>
      <c r="F396" s="94" t="s">
        <v>991</v>
      </c>
      <c r="G396" s="96">
        <v>10.210000000000001</v>
      </c>
      <c r="H396" s="96">
        <v>10.17</v>
      </c>
      <c r="I396" s="93">
        <v>10.14</v>
      </c>
    </row>
    <row r="397" spans="3:9" x14ac:dyDescent="0.15">
      <c r="C397" s="94" t="s">
        <v>1641</v>
      </c>
      <c r="D397" s="93" t="s">
        <v>1662</v>
      </c>
      <c r="F397" s="94" t="s">
        <v>990</v>
      </c>
      <c r="G397" s="96">
        <v>10.210000000000001</v>
      </c>
      <c r="H397" s="96">
        <v>10.17</v>
      </c>
      <c r="I397" s="93">
        <v>10.14</v>
      </c>
    </row>
    <row r="398" spans="3:9" x14ac:dyDescent="0.15">
      <c r="C398" s="94" t="s">
        <v>1641</v>
      </c>
      <c r="D398" s="93" t="s">
        <v>1661</v>
      </c>
      <c r="F398" s="94" t="s">
        <v>989</v>
      </c>
      <c r="G398" s="96">
        <v>10.210000000000001</v>
      </c>
      <c r="H398" s="96">
        <v>10.17</v>
      </c>
      <c r="I398" s="93">
        <v>10.14</v>
      </c>
    </row>
    <row r="399" spans="3:9" x14ac:dyDescent="0.15">
      <c r="C399" s="94" t="s">
        <v>1641</v>
      </c>
      <c r="D399" s="93" t="s">
        <v>1660</v>
      </c>
      <c r="F399" s="94" t="s">
        <v>988</v>
      </c>
      <c r="G399" s="96">
        <v>10.210000000000001</v>
      </c>
      <c r="H399" s="96">
        <v>10.17</v>
      </c>
      <c r="I399" s="93">
        <v>10.14</v>
      </c>
    </row>
    <row r="400" spans="3:9" x14ac:dyDescent="0.15">
      <c r="C400" s="94" t="s">
        <v>1641</v>
      </c>
      <c r="D400" s="93" t="s">
        <v>1659</v>
      </c>
      <c r="F400" s="94" t="s">
        <v>987</v>
      </c>
      <c r="G400" s="96">
        <v>10.210000000000001</v>
      </c>
      <c r="H400" s="96">
        <v>10.17</v>
      </c>
      <c r="I400" s="93">
        <v>10.14</v>
      </c>
    </row>
    <row r="401" spans="3:9" x14ac:dyDescent="0.15">
      <c r="C401" s="94" t="s">
        <v>1641</v>
      </c>
      <c r="D401" s="93" t="s">
        <v>1658</v>
      </c>
      <c r="F401" s="94" t="s">
        <v>973</v>
      </c>
      <c r="G401" s="96">
        <v>10.210000000000001</v>
      </c>
      <c r="H401" s="96">
        <v>10.17</v>
      </c>
      <c r="I401" s="93">
        <v>10.14</v>
      </c>
    </row>
    <row r="402" spans="3:9" x14ac:dyDescent="0.15">
      <c r="C402" s="94" t="s">
        <v>1641</v>
      </c>
      <c r="D402" s="93" t="s">
        <v>1657</v>
      </c>
      <c r="F402" s="94" t="s">
        <v>1656</v>
      </c>
      <c r="G402" s="96">
        <v>10.210000000000001</v>
      </c>
      <c r="H402" s="96">
        <v>10.17</v>
      </c>
      <c r="I402" s="93">
        <v>10.14</v>
      </c>
    </row>
    <row r="403" spans="3:9" x14ac:dyDescent="0.15">
      <c r="C403" s="94" t="s">
        <v>1641</v>
      </c>
      <c r="D403" s="93" t="s">
        <v>1655</v>
      </c>
      <c r="F403" s="94" t="s">
        <v>967</v>
      </c>
      <c r="G403" s="96">
        <v>10.210000000000001</v>
      </c>
      <c r="H403" s="96">
        <v>10.17</v>
      </c>
      <c r="I403" s="93">
        <v>10.14</v>
      </c>
    </row>
    <row r="404" spans="3:9" x14ac:dyDescent="0.15">
      <c r="C404" s="94" t="s">
        <v>1641</v>
      </c>
      <c r="D404" s="93" t="s">
        <v>1654</v>
      </c>
      <c r="F404" s="94" t="s">
        <v>966</v>
      </c>
      <c r="G404" s="96">
        <v>10.210000000000001</v>
      </c>
      <c r="H404" s="96">
        <v>10.17</v>
      </c>
      <c r="I404" s="93">
        <v>10.14</v>
      </c>
    </row>
    <row r="405" spans="3:9" x14ac:dyDescent="0.15">
      <c r="C405" s="94" t="s">
        <v>1641</v>
      </c>
      <c r="D405" s="93" t="s">
        <v>1653</v>
      </c>
      <c r="F405" s="94" t="s">
        <v>1652</v>
      </c>
      <c r="G405" s="96">
        <v>10.210000000000001</v>
      </c>
      <c r="H405" s="96">
        <v>10.17</v>
      </c>
      <c r="I405" s="93">
        <v>10.14</v>
      </c>
    </row>
    <row r="406" spans="3:9" x14ac:dyDescent="0.15">
      <c r="C406" s="94" t="s">
        <v>1641</v>
      </c>
      <c r="D406" s="93" t="s">
        <v>1651</v>
      </c>
      <c r="F406" s="94" t="s">
        <v>964</v>
      </c>
      <c r="G406" s="96">
        <v>10.210000000000001</v>
      </c>
      <c r="H406" s="96">
        <v>10.17</v>
      </c>
      <c r="I406" s="93">
        <v>10.14</v>
      </c>
    </row>
    <row r="407" spans="3:9" x14ac:dyDescent="0.15">
      <c r="C407" s="94" t="s">
        <v>1641</v>
      </c>
      <c r="D407" s="93" t="s">
        <v>1650</v>
      </c>
      <c r="F407" s="94" t="s">
        <v>1649</v>
      </c>
      <c r="G407" s="96">
        <v>10.210000000000001</v>
      </c>
      <c r="H407" s="96">
        <v>10.17</v>
      </c>
      <c r="I407" s="93">
        <v>10.14</v>
      </c>
    </row>
    <row r="408" spans="3:9" x14ac:dyDescent="0.15">
      <c r="C408" s="94" t="s">
        <v>1641</v>
      </c>
      <c r="D408" s="93" t="s">
        <v>1648</v>
      </c>
      <c r="F408" s="94" t="s">
        <v>1647</v>
      </c>
      <c r="G408" s="96">
        <v>10.210000000000001</v>
      </c>
      <c r="H408" s="96">
        <v>10.17</v>
      </c>
      <c r="I408" s="93">
        <v>10.14</v>
      </c>
    </row>
    <row r="409" spans="3:9" x14ac:dyDescent="0.15">
      <c r="C409" s="94" t="s">
        <v>1641</v>
      </c>
      <c r="D409" s="93" t="s">
        <v>1646</v>
      </c>
      <c r="F409" s="94" t="s">
        <v>940</v>
      </c>
      <c r="G409" s="96">
        <v>10.210000000000001</v>
      </c>
      <c r="H409" s="96">
        <v>10.17</v>
      </c>
      <c r="I409" s="93">
        <v>10.14</v>
      </c>
    </row>
    <row r="410" spans="3:9" x14ac:dyDescent="0.15">
      <c r="C410" s="94" t="s">
        <v>1641</v>
      </c>
      <c r="D410" s="93" t="s">
        <v>1645</v>
      </c>
      <c r="F410" s="94" t="s">
        <v>885</v>
      </c>
      <c r="G410" s="96">
        <v>10.210000000000001</v>
      </c>
      <c r="H410" s="96">
        <v>10.17</v>
      </c>
      <c r="I410" s="93">
        <v>10.14</v>
      </c>
    </row>
    <row r="411" spans="3:9" x14ac:dyDescent="0.15">
      <c r="C411" s="94" t="s">
        <v>1641</v>
      </c>
      <c r="D411" s="93" t="s">
        <v>1644</v>
      </c>
      <c r="F411" s="94" t="s">
        <v>876</v>
      </c>
      <c r="G411" s="96">
        <v>10.210000000000001</v>
      </c>
      <c r="H411" s="96">
        <v>10.17</v>
      </c>
      <c r="I411" s="93">
        <v>10.14</v>
      </c>
    </row>
    <row r="412" spans="3:9" x14ac:dyDescent="0.15">
      <c r="C412" s="94" t="s">
        <v>1641</v>
      </c>
      <c r="D412" s="93" t="s">
        <v>1643</v>
      </c>
      <c r="F412" s="94" t="s">
        <v>872</v>
      </c>
      <c r="G412" s="96">
        <v>10.210000000000001</v>
      </c>
      <c r="H412" s="96">
        <v>10.17</v>
      </c>
      <c r="I412" s="93">
        <v>10.14</v>
      </c>
    </row>
    <row r="413" spans="3:9" x14ac:dyDescent="0.15">
      <c r="C413" s="94" t="s">
        <v>1641</v>
      </c>
      <c r="D413" s="93" t="s">
        <v>1642</v>
      </c>
      <c r="F413" s="94" t="s">
        <v>871</v>
      </c>
      <c r="G413" s="96">
        <v>10.210000000000001</v>
      </c>
      <c r="H413" s="96">
        <v>10.17</v>
      </c>
      <c r="I413" s="93">
        <v>10.14</v>
      </c>
    </row>
    <row r="414" spans="3:9" x14ac:dyDescent="0.15">
      <c r="C414" s="94" t="s">
        <v>1641</v>
      </c>
      <c r="D414" s="93" t="s">
        <v>1640</v>
      </c>
      <c r="F414" s="94" t="s">
        <v>855</v>
      </c>
      <c r="G414" s="96">
        <v>10.210000000000001</v>
      </c>
      <c r="H414" s="96">
        <v>10.17</v>
      </c>
      <c r="I414" s="93">
        <v>10.14</v>
      </c>
    </row>
    <row r="415" spans="3:9" x14ac:dyDescent="0.15">
      <c r="C415" s="94" t="s">
        <v>1595</v>
      </c>
      <c r="D415" s="93" t="s">
        <v>1639</v>
      </c>
      <c r="F415" s="94" t="s">
        <v>854</v>
      </c>
      <c r="G415" s="96">
        <v>10.210000000000001</v>
      </c>
      <c r="H415" s="96">
        <v>10.17</v>
      </c>
      <c r="I415" s="93">
        <v>10.14</v>
      </c>
    </row>
    <row r="416" spans="3:9" x14ac:dyDescent="0.15">
      <c r="C416" s="94" t="s">
        <v>1595</v>
      </c>
      <c r="D416" s="93" t="s">
        <v>1638</v>
      </c>
      <c r="F416" s="94" t="s">
        <v>843</v>
      </c>
      <c r="G416" s="96">
        <v>10.210000000000001</v>
      </c>
      <c r="H416" s="96">
        <v>10.17</v>
      </c>
      <c r="I416" s="93">
        <v>10.14</v>
      </c>
    </row>
    <row r="417" spans="3:9" x14ac:dyDescent="0.15">
      <c r="C417" s="94" t="s">
        <v>1595</v>
      </c>
      <c r="D417" s="93" t="s">
        <v>1637</v>
      </c>
      <c r="F417" s="94" t="s">
        <v>841</v>
      </c>
      <c r="G417" s="96">
        <v>10.210000000000001</v>
      </c>
      <c r="H417" s="96">
        <v>10.17</v>
      </c>
      <c r="I417" s="93">
        <v>10.14</v>
      </c>
    </row>
    <row r="418" spans="3:9" x14ac:dyDescent="0.15">
      <c r="C418" s="94" t="s">
        <v>1595</v>
      </c>
      <c r="D418" s="93" t="s">
        <v>1636</v>
      </c>
      <c r="F418" s="94" t="s">
        <v>840</v>
      </c>
      <c r="G418" s="96">
        <v>10.210000000000001</v>
      </c>
      <c r="H418" s="96">
        <v>10.17</v>
      </c>
      <c r="I418" s="93">
        <v>10.14</v>
      </c>
    </row>
    <row r="419" spans="3:9" x14ac:dyDescent="0.15">
      <c r="C419" s="94" t="s">
        <v>1595</v>
      </c>
      <c r="D419" s="93" t="s">
        <v>1635</v>
      </c>
      <c r="F419" s="94" t="s">
        <v>839</v>
      </c>
      <c r="G419" s="96">
        <v>10.210000000000001</v>
      </c>
      <c r="H419" s="96">
        <v>10.17</v>
      </c>
      <c r="I419" s="93">
        <v>10.14</v>
      </c>
    </row>
    <row r="420" spans="3:9" x14ac:dyDescent="0.15">
      <c r="C420" s="94" t="s">
        <v>1595</v>
      </c>
      <c r="D420" s="93" t="s">
        <v>1634</v>
      </c>
      <c r="F420" s="94" t="s">
        <v>837</v>
      </c>
      <c r="G420" s="96">
        <v>10.210000000000001</v>
      </c>
      <c r="H420" s="96">
        <v>10.17</v>
      </c>
      <c r="I420" s="93">
        <v>10.14</v>
      </c>
    </row>
    <row r="421" spans="3:9" x14ac:dyDescent="0.15">
      <c r="C421" s="94" t="s">
        <v>1595</v>
      </c>
      <c r="D421" s="93" t="s">
        <v>1633</v>
      </c>
      <c r="F421" s="94" t="s">
        <v>835</v>
      </c>
      <c r="G421" s="96">
        <v>10.210000000000001</v>
      </c>
      <c r="H421" s="96">
        <v>10.17</v>
      </c>
      <c r="I421" s="93">
        <v>10.14</v>
      </c>
    </row>
    <row r="422" spans="3:9" x14ac:dyDescent="0.15">
      <c r="C422" s="94" t="s">
        <v>1595</v>
      </c>
      <c r="D422" s="93" t="s">
        <v>1632</v>
      </c>
      <c r="F422" s="94" t="s">
        <v>834</v>
      </c>
      <c r="G422" s="96">
        <v>10.210000000000001</v>
      </c>
      <c r="H422" s="96">
        <v>10.17</v>
      </c>
      <c r="I422" s="93">
        <v>10.14</v>
      </c>
    </row>
    <row r="423" spans="3:9" x14ac:dyDescent="0.15">
      <c r="C423" s="94" t="s">
        <v>1595</v>
      </c>
      <c r="D423" s="93" t="s">
        <v>1631</v>
      </c>
      <c r="F423" s="94" t="s">
        <v>833</v>
      </c>
      <c r="G423" s="96">
        <v>10.210000000000001</v>
      </c>
      <c r="H423" s="96">
        <v>10.17</v>
      </c>
      <c r="I423" s="93">
        <v>10.14</v>
      </c>
    </row>
    <row r="424" spans="3:9" x14ac:dyDescent="0.15">
      <c r="C424" s="94" t="s">
        <v>1595</v>
      </c>
      <c r="D424" s="93" t="s">
        <v>1630</v>
      </c>
      <c r="F424" s="94" t="s">
        <v>832</v>
      </c>
      <c r="G424" s="96">
        <v>10.210000000000001</v>
      </c>
      <c r="H424" s="96">
        <v>10.17</v>
      </c>
      <c r="I424" s="93">
        <v>10.14</v>
      </c>
    </row>
    <row r="425" spans="3:9" x14ac:dyDescent="0.15">
      <c r="C425" s="94" t="s">
        <v>1595</v>
      </c>
      <c r="D425" s="93" t="s">
        <v>1629</v>
      </c>
      <c r="F425" s="94" t="s">
        <v>831</v>
      </c>
      <c r="G425" s="96">
        <v>10.210000000000001</v>
      </c>
      <c r="H425" s="96">
        <v>10.17</v>
      </c>
      <c r="I425" s="93">
        <v>10.14</v>
      </c>
    </row>
    <row r="426" spans="3:9" x14ac:dyDescent="0.15">
      <c r="C426" s="94" t="s">
        <v>1595</v>
      </c>
      <c r="D426" s="93" t="s">
        <v>1628</v>
      </c>
      <c r="F426" s="94" t="s">
        <v>830</v>
      </c>
      <c r="G426" s="96">
        <v>10.210000000000001</v>
      </c>
      <c r="H426" s="96">
        <v>10.17</v>
      </c>
      <c r="I426" s="93">
        <v>10.14</v>
      </c>
    </row>
    <row r="427" spans="3:9" x14ac:dyDescent="0.15">
      <c r="C427" s="94" t="s">
        <v>1595</v>
      </c>
      <c r="D427" s="93" t="s">
        <v>1627</v>
      </c>
      <c r="F427" s="94" t="s">
        <v>829</v>
      </c>
      <c r="G427" s="96">
        <v>10.210000000000001</v>
      </c>
      <c r="H427" s="96">
        <v>10.17</v>
      </c>
      <c r="I427" s="93">
        <v>10.14</v>
      </c>
    </row>
    <row r="428" spans="3:9" x14ac:dyDescent="0.15">
      <c r="C428" s="94" t="s">
        <v>1595</v>
      </c>
      <c r="D428" s="93" t="s">
        <v>1626</v>
      </c>
      <c r="F428" s="94" t="s">
        <v>828</v>
      </c>
      <c r="G428" s="96">
        <v>10.210000000000001</v>
      </c>
      <c r="H428" s="96">
        <v>10.17</v>
      </c>
      <c r="I428" s="93">
        <v>10.14</v>
      </c>
    </row>
    <row r="429" spans="3:9" x14ac:dyDescent="0.15">
      <c r="C429" s="94" t="s">
        <v>1595</v>
      </c>
      <c r="D429" s="93" t="s">
        <v>1625</v>
      </c>
      <c r="F429" s="94" t="s">
        <v>827</v>
      </c>
      <c r="G429" s="96">
        <v>10.210000000000001</v>
      </c>
      <c r="H429" s="96">
        <v>10.17</v>
      </c>
      <c r="I429" s="93">
        <v>10.14</v>
      </c>
    </row>
    <row r="430" spans="3:9" x14ac:dyDescent="0.15">
      <c r="C430" s="94" t="s">
        <v>1595</v>
      </c>
      <c r="D430" s="93" t="s">
        <v>1624</v>
      </c>
      <c r="F430" s="94" t="s">
        <v>826</v>
      </c>
      <c r="G430" s="96">
        <v>10.210000000000001</v>
      </c>
      <c r="H430" s="96">
        <v>10.17</v>
      </c>
      <c r="I430" s="93">
        <v>10.14</v>
      </c>
    </row>
    <row r="431" spans="3:9" x14ac:dyDescent="0.15">
      <c r="C431" s="94" t="s">
        <v>1595</v>
      </c>
      <c r="D431" s="93" t="s">
        <v>1623</v>
      </c>
      <c r="F431" s="94" t="s">
        <v>825</v>
      </c>
      <c r="G431" s="96">
        <v>10.210000000000001</v>
      </c>
      <c r="H431" s="96">
        <v>10.17</v>
      </c>
      <c r="I431" s="93">
        <v>10.14</v>
      </c>
    </row>
    <row r="432" spans="3:9" x14ac:dyDescent="0.15">
      <c r="C432" s="94" t="s">
        <v>1595</v>
      </c>
      <c r="D432" s="93" t="s">
        <v>1622</v>
      </c>
      <c r="F432" s="94" t="s">
        <v>824</v>
      </c>
      <c r="G432" s="96">
        <v>10.210000000000001</v>
      </c>
      <c r="H432" s="96">
        <v>10.17</v>
      </c>
      <c r="I432" s="93">
        <v>10.14</v>
      </c>
    </row>
    <row r="433" spans="3:9" x14ac:dyDescent="0.15">
      <c r="C433" s="94" t="s">
        <v>1595</v>
      </c>
      <c r="D433" s="93" t="s">
        <v>1621</v>
      </c>
      <c r="F433" s="94" t="s">
        <v>821</v>
      </c>
      <c r="G433" s="96">
        <v>10.210000000000001</v>
      </c>
      <c r="H433" s="96">
        <v>10.17</v>
      </c>
      <c r="I433" s="93">
        <v>10.14</v>
      </c>
    </row>
    <row r="434" spans="3:9" x14ac:dyDescent="0.15">
      <c r="C434" s="94" t="s">
        <v>1595</v>
      </c>
      <c r="D434" s="93" t="s">
        <v>1620</v>
      </c>
      <c r="F434" s="94" t="s">
        <v>820</v>
      </c>
      <c r="G434" s="96">
        <v>10.210000000000001</v>
      </c>
      <c r="H434" s="96">
        <v>10.17</v>
      </c>
      <c r="I434" s="93">
        <v>10.14</v>
      </c>
    </row>
    <row r="435" spans="3:9" x14ac:dyDescent="0.15">
      <c r="C435" s="94" t="s">
        <v>1595</v>
      </c>
      <c r="D435" s="93" t="s">
        <v>1619</v>
      </c>
      <c r="F435" s="94" t="s">
        <v>819</v>
      </c>
      <c r="G435" s="96">
        <v>10.210000000000001</v>
      </c>
      <c r="H435" s="96">
        <v>10.17</v>
      </c>
      <c r="I435" s="93">
        <v>10.14</v>
      </c>
    </row>
    <row r="436" spans="3:9" x14ac:dyDescent="0.15">
      <c r="C436" s="94" t="s">
        <v>1595</v>
      </c>
      <c r="D436" s="93" t="s">
        <v>1618</v>
      </c>
      <c r="F436" s="94" t="s">
        <v>818</v>
      </c>
      <c r="G436" s="96">
        <v>10.210000000000001</v>
      </c>
      <c r="H436" s="96">
        <v>10.17</v>
      </c>
      <c r="I436" s="93">
        <v>10.14</v>
      </c>
    </row>
    <row r="437" spans="3:9" x14ac:dyDescent="0.15">
      <c r="C437" s="94" t="s">
        <v>1595</v>
      </c>
      <c r="D437" s="93" t="s">
        <v>1617</v>
      </c>
      <c r="F437" s="94" t="s">
        <v>817</v>
      </c>
      <c r="G437" s="96">
        <v>10.210000000000001</v>
      </c>
      <c r="H437" s="96">
        <v>10.17</v>
      </c>
      <c r="I437" s="93">
        <v>10.14</v>
      </c>
    </row>
    <row r="438" spans="3:9" x14ac:dyDescent="0.15">
      <c r="C438" s="94" t="s">
        <v>1595</v>
      </c>
      <c r="D438" s="93" t="s">
        <v>1616</v>
      </c>
      <c r="F438" s="94" t="s">
        <v>735</v>
      </c>
      <c r="G438" s="96">
        <v>10.210000000000001</v>
      </c>
      <c r="H438" s="96">
        <v>10.17</v>
      </c>
      <c r="I438" s="93">
        <v>10.14</v>
      </c>
    </row>
    <row r="439" spans="3:9" x14ac:dyDescent="0.15">
      <c r="C439" s="94" t="s">
        <v>1595</v>
      </c>
      <c r="D439" s="93" t="s">
        <v>1615</v>
      </c>
      <c r="F439" s="94" t="s">
        <v>697</v>
      </c>
      <c r="G439" s="96">
        <v>10.210000000000001</v>
      </c>
      <c r="H439" s="96">
        <v>10.17</v>
      </c>
      <c r="I439" s="93">
        <v>10.14</v>
      </c>
    </row>
    <row r="440" spans="3:9" x14ac:dyDescent="0.15">
      <c r="C440" s="94" t="s">
        <v>1595</v>
      </c>
      <c r="D440" s="93" t="s">
        <v>1614</v>
      </c>
      <c r="F440" s="94" t="s">
        <v>696</v>
      </c>
      <c r="G440" s="96">
        <v>10.210000000000001</v>
      </c>
      <c r="H440" s="96">
        <v>10.17</v>
      </c>
      <c r="I440" s="93">
        <v>10.14</v>
      </c>
    </row>
    <row r="441" spans="3:9" x14ac:dyDescent="0.15">
      <c r="C441" s="94" t="s">
        <v>1595</v>
      </c>
      <c r="D441" s="93" t="s">
        <v>1613</v>
      </c>
      <c r="F441" s="94" t="s">
        <v>692</v>
      </c>
      <c r="G441" s="96">
        <v>10.210000000000001</v>
      </c>
      <c r="H441" s="96">
        <v>10.17</v>
      </c>
      <c r="I441" s="93">
        <v>10.14</v>
      </c>
    </row>
    <row r="442" spans="3:9" x14ac:dyDescent="0.15">
      <c r="C442" s="94" t="s">
        <v>1595</v>
      </c>
      <c r="D442" s="93" t="s">
        <v>1612</v>
      </c>
      <c r="F442" s="94" t="s">
        <v>1611</v>
      </c>
      <c r="G442" s="96">
        <v>10.210000000000001</v>
      </c>
      <c r="H442" s="96">
        <v>10.17</v>
      </c>
      <c r="I442" s="93">
        <v>10.14</v>
      </c>
    </row>
    <row r="443" spans="3:9" x14ac:dyDescent="0.15">
      <c r="C443" s="94" t="s">
        <v>1595</v>
      </c>
      <c r="D443" s="93" t="s">
        <v>1610</v>
      </c>
      <c r="F443" s="94" t="s">
        <v>690</v>
      </c>
      <c r="G443" s="96">
        <v>10.210000000000001</v>
      </c>
      <c r="H443" s="96">
        <v>10.17</v>
      </c>
      <c r="I443" s="93">
        <v>10.14</v>
      </c>
    </row>
    <row r="444" spans="3:9" x14ac:dyDescent="0.15">
      <c r="C444" s="94" t="s">
        <v>1595</v>
      </c>
      <c r="D444" s="93" t="s">
        <v>1609</v>
      </c>
      <c r="F444" s="94" t="s">
        <v>672</v>
      </c>
      <c r="G444" s="96">
        <v>10.210000000000001</v>
      </c>
      <c r="H444" s="96">
        <v>10.17</v>
      </c>
      <c r="I444" s="93">
        <v>10.14</v>
      </c>
    </row>
    <row r="445" spans="3:9" x14ac:dyDescent="0.15">
      <c r="C445" s="94" t="s">
        <v>1595</v>
      </c>
      <c r="D445" s="93" t="s">
        <v>1608</v>
      </c>
      <c r="F445" s="94" t="s">
        <v>663</v>
      </c>
      <c r="G445" s="96">
        <v>10.210000000000001</v>
      </c>
      <c r="H445" s="96">
        <v>10.17</v>
      </c>
      <c r="I445" s="93">
        <v>10.14</v>
      </c>
    </row>
    <row r="446" spans="3:9" x14ac:dyDescent="0.15">
      <c r="C446" s="94" t="s">
        <v>1595</v>
      </c>
      <c r="D446" s="93" t="s">
        <v>1607</v>
      </c>
      <c r="F446" s="94" t="s">
        <v>638</v>
      </c>
      <c r="G446" s="96">
        <v>10.210000000000001</v>
      </c>
      <c r="H446" s="96">
        <v>10.17</v>
      </c>
      <c r="I446" s="93">
        <v>10.14</v>
      </c>
    </row>
    <row r="447" spans="3:9" x14ac:dyDescent="0.15">
      <c r="C447" s="94" t="s">
        <v>1595</v>
      </c>
      <c r="D447" s="93" t="s">
        <v>1606</v>
      </c>
      <c r="F447" s="94" t="s">
        <v>564</v>
      </c>
      <c r="G447" s="96">
        <v>10.210000000000001</v>
      </c>
      <c r="H447" s="96">
        <v>10.17</v>
      </c>
      <c r="I447" s="93">
        <v>10.14</v>
      </c>
    </row>
    <row r="448" spans="3:9" x14ac:dyDescent="0.15">
      <c r="C448" s="94" t="s">
        <v>1595</v>
      </c>
      <c r="D448" s="93" t="s">
        <v>1605</v>
      </c>
      <c r="F448" s="94" t="s">
        <v>559</v>
      </c>
      <c r="G448" s="96">
        <v>10.210000000000001</v>
      </c>
      <c r="H448" s="96">
        <v>10.17</v>
      </c>
      <c r="I448" s="93">
        <v>10.14</v>
      </c>
    </row>
    <row r="449" spans="3:9" x14ac:dyDescent="0.15">
      <c r="C449" s="94" t="s">
        <v>1595</v>
      </c>
      <c r="D449" s="93" t="s">
        <v>1604</v>
      </c>
      <c r="F449" s="94" t="s">
        <v>549</v>
      </c>
      <c r="G449" s="96">
        <v>10.210000000000001</v>
      </c>
      <c r="H449" s="96">
        <v>10.17</v>
      </c>
      <c r="I449" s="93">
        <v>10.14</v>
      </c>
    </row>
    <row r="450" spans="3:9" x14ac:dyDescent="0.15">
      <c r="C450" s="94" t="s">
        <v>1595</v>
      </c>
      <c r="D450" s="93" t="s">
        <v>1603</v>
      </c>
      <c r="F450" s="94" t="s">
        <v>544</v>
      </c>
      <c r="G450" s="96">
        <v>10.210000000000001</v>
      </c>
      <c r="H450" s="96">
        <v>10.17</v>
      </c>
      <c r="I450" s="93">
        <v>10.14</v>
      </c>
    </row>
    <row r="451" spans="3:9" ht="14.25" thickBot="1" x14ac:dyDescent="0.2">
      <c r="C451" s="94" t="s">
        <v>1595</v>
      </c>
      <c r="D451" s="93" t="s">
        <v>1602</v>
      </c>
      <c r="F451" s="92" t="s">
        <v>481</v>
      </c>
      <c r="G451" s="95">
        <v>10.210000000000001</v>
      </c>
      <c r="H451" s="95">
        <v>10.17</v>
      </c>
      <c r="I451" s="91">
        <v>10.14</v>
      </c>
    </row>
    <row r="452" spans="3:9" x14ac:dyDescent="0.15">
      <c r="C452" s="94" t="s">
        <v>1595</v>
      </c>
      <c r="D452" s="93" t="s">
        <v>1601</v>
      </c>
    </row>
    <row r="453" spans="3:9" x14ac:dyDescent="0.15">
      <c r="C453" s="94" t="s">
        <v>1595</v>
      </c>
      <c r="D453" s="93" t="s">
        <v>1600</v>
      </c>
    </row>
    <row r="454" spans="3:9" x14ac:dyDescent="0.15">
      <c r="C454" s="94" t="s">
        <v>1595</v>
      </c>
      <c r="D454" s="93" t="s">
        <v>1599</v>
      </c>
    </row>
    <row r="455" spans="3:9" x14ac:dyDescent="0.15">
      <c r="C455" s="94" t="s">
        <v>1595</v>
      </c>
      <c r="D455" s="93" t="s">
        <v>1598</v>
      </c>
    </row>
    <row r="456" spans="3:9" x14ac:dyDescent="0.15">
      <c r="C456" s="94" t="s">
        <v>1595</v>
      </c>
      <c r="D456" s="93" t="s">
        <v>1597</v>
      </c>
    </row>
    <row r="457" spans="3:9" x14ac:dyDescent="0.15">
      <c r="C457" s="94" t="s">
        <v>1595</v>
      </c>
      <c r="D457" s="93" t="s">
        <v>1596</v>
      </c>
    </row>
    <row r="458" spans="3:9" x14ac:dyDescent="0.15">
      <c r="C458" s="94" t="s">
        <v>1595</v>
      </c>
      <c r="D458" s="93" t="s">
        <v>1594</v>
      </c>
    </row>
    <row r="459" spans="3:9" x14ac:dyDescent="0.15">
      <c r="C459" s="94" t="s">
        <v>1569</v>
      </c>
      <c r="D459" s="93" t="s">
        <v>1593</v>
      </c>
    </row>
    <row r="460" spans="3:9" x14ac:dyDescent="0.15">
      <c r="C460" s="94" t="s">
        <v>1569</v>
      </c>
      <c r="D460" s="93" t="s">
        <v>1592</v>
      </c>
    </row>
    <row r="461" spans="3:9" x14ac:dyDescent="0.15">
      <c r="C461" s="94" t="s">
        <v>1569</v>
      </c>
      <c r="D461" s="93" t="s">
        <v>1591</v>
      </c>
    </row>
    <row r="462" spans="3:9" x14ac:dyDescent="0.15">
      <c r="C462" s="94" t="s">
        <v>1569</v>
      </c>
      <c r="D462" s="93" t="s">
        <v>1590</v>
      </c>
    </row>
    <row r="463" spans="3:9" x14ac:dyDescent="0.15">
      <c r="C463" s="94" t="s">
        <v>1569</v>
      </c>
      <c r="D463" s="93" t="s">
        <v>1589</v>
      </c>
    </row>
    <row r="464" spans="3:9" x14ac:dyDescent="0.15">
      <c r="C464" s="94" t="s">
        <v>1569</v>
      </c>
      <c r="D464" s="93" t="s">
        <v>1588</v>
      </c>
    </row>
    <row r="465" spans="3:4" x14ac:dyDescent="0.15">
      <c r="C465" s="94" t="s">
        <v>1569</v>
      </c>
      <c r="D465" s="93" t="s">
        <v>1587</v>
      </c>
    </row>
    <row r="466" spans="3:4" x14ac:dyDescent="0.15">
      <c r="C466" s="94" t="s">
        <v>1569</v>
      </c>
      <c r="D466" s="93" t="s">
        <v>1586</v>
      </c>
    </row>
    <row r="467" spans="3:4" x14ac:dyDescent="0.15">
      <c r="C467" s="94" t="s">
        <v>1569</v>
      </c>
      <c r="D467" s="93" t="s">
        <v>1585</v>
      </c>
    </row>
    <row r="468" spans="3:4" x14ac:dyDescent="0.15">
      <c r="C468" s="94" t="s">
        <v>1569</v>
      </c>
      <c r="D468" s="93" t="s">
        <v>1584</v>
      </c>
    </row>
    <row r="469" spans="3:4" x14ac:dyDescent="0.15">
      <c r="C469" s="94" t="s">
        <v>1569</v>
      </c>
      <c r="D469" s="93" t="s">
        <v>1583</v>
      </c>
    </row>
    <row r="470" spans="3:4" x14ac:dyDescent="0.15">
      <c r="C470" s="94" t="s">
        <v>1569</v>
      </c>
      <c r="D470" s="93" t="s">
        <v>1582</v>
      </c>
    </row>
    <row r="471" spans="3:4" x14ac:dyDescent="0.15">
      <c r="C471" s="94" t="s">
        <v>1569</v>
      </c>
      <c r="D471" s="93" t="s">
        <v>1581</v>
      </c>
    </row>
    <row r="472" spans="3:4" x14ac:dyDescent="0.15">
      <c r="C472" s="94" t="s">
        <v>1569</v>
      </c>
      <c r="D472" s="93" t="s">
        <v>1580</v>
      </c>
    </row>
    <row r="473" spans="3:4" x14ac:dyDescent="0.15">
      <c r="C473" s="94" t="s">
        <v>1569</v>
      </c>
      <c r="D473" s="93" t="s">
        <v>1579</v>
      </c>
    </row>
    <row r="474" spans="3:4" x14ac:dyDescent="0.15">
      <c r="C474" s="94" t="s">
        <v>1569</v>
      </c>
      <c r="D474" s="93" t="s">
        <v>1578</v>
      </c>
    </row>
    <row r="475" spans="3:4" x14ac:dyDescent="0.15">
      <c r="C475" s="94" t="s">
        <v>1569</v>
      </c>
      <c r="D475" s="93" t="s">
        <v>1577</v>
      </c>
    </row>
    <row r="476" spans="3:4" x14ac:dyDescent="0.15">
      <c r="C476" s="94" t="s">
        <v>1569</v>
      </c>
      <c r="D476" s="93" t="s">
        <v>1576</v>
      </c>
    </row>
    <row r="477" spans="3:4" x14ac:dyDescent="0.15">
      <c r="C477" s="94" t="s">
        <v>1569</v>
      </c>
      <c r="D477" s="93" t="s">
        <v>1575</v>
      </c>
    </row>
    <row r="478" spans="3:4" x14ac:dyDescent="0.15">
      <c r="C478" s="94" t="s">
        <v>1569</v>
      </c>
      <c r="D478" s="93" t="s">
        <v>1574</v>
      </c>
    </row>
    <row r="479" spans="3:4" x14ac:dyDescent="0.15">
      <c r="C479" s="94" t="s">
        <v>1569</v>
      </c>
      <c r="D479" s="93" t="s">
        <v>1573</v>
      </c>
    </row>
    <row r="480" spans="3:4" x14ac:dyDescent="0.15">
      <c r="C480" s="94" t="s">
        <v>1569</v>
      </c>
      <c r="D480" s="93" t="s">
        <v>1572</v>
      </c>
    </row>
    <row r="481" spans="3:4" x14ac:dyDescent="0.15">
      <c r="C481" s="94" t="s">
        <v>1569</v>
      </c>
      <c r="D481" s="93" t="s">
        <v>1571</v>
      </c>
    </row>
    <row r="482" spans="3:4" x14ac:dyDescent="0.15">
      <c r="C482" s="94" t="s">
        <v>1569</v>
      </c>
      <c r="D482" s="93" t="s">
        <v>1570</v>
      </c>
    </row>
    <row r="483" spans="3:4" x14ac:dyDescent="0.15">
      <c r="C483" s="94" t="s">
        <v>1569</v>
      </c>
      <c r="D483" s="93" t="s">
        <v>1568</v>
      </c>
    </row>
    <row r="484" spans="3:4" x14ac:dyDescent="0.15">
      <c r="C484" s="94" t="s">
        <v>1536</v>
      </c>
      <c r="D484" s="93" t="s">
        <v>1567</v>
      </c>
    </row>
    <row r="485" spans="3:4" x14ac:dyDescent="0.15">
      <c r="C485" s="94" t="s">
        <v>1536</v>
      </c>
      <c r="D485" s="93" t="s">
        <v>1566</v>
      </c>
    </row>
    <row r="486" spans="3:4" x14ac:dyDescent="0.15">
      <c r="C486" s="94" t="s">
        <v>1536</v>
      </c>
      <c r="D486" s="93" t="s">
        <v>1565</v>
      </c>
    </row>
    <row r="487" spans="3:4" x14ac:dyDescent="0.15">
      <c r="C487" s="94" t="s">
        <v>1536</v>
      </c>
      <c r="D487" s="93" t="s">
        <v>1564</v>
      </c>
    </row>
    <row r="488" spans="3:4" x14ac:dyDescent="0.15">
      <c r="C488" s="94" t="s">
        <v>1536</v>
      </c>
      <c r="D488" s="93" t="s">
        <v>1563</v>
      </c>
    </row>
    <row r="489" spans="3:4" x14ac:dyDescent="0.15">
      <c r="C489" s="94" t="s">
        <v>1536</v>
      </c>
      <c r="D489" s="93" t="s">
        <v>1562</v>
      </c>
    </row>
    <row r="490" spans="3:4" x14ac:dyDescent="0.15">
      <c r="C490" s="94" t="s">
        <v>1536</v>
      </c>
      <c r="D490" s="93" t="s">
        <v>1561</v>
      </c>
    </row>
    <row r="491" spans="3:4" x14ac:dyDescent="0.15">
      <c r="C491" s="94" t="s">
        <v>1536</v>
      </c>
      <c r="D491" s="93" t="s">
        <v>1560</v>
      </c>
    </row>
    <row r="492" spans="3:4" x14ac:dyDescent="0.15">
      <c r="C492" s="94" t="s">
        <v>1536</v>
      </c>
      <c r="D492" s="93" t="s">
        <v>1559</v>
      </c>
    </row>
    <row r="493" spans="3:4" x14ac:dyDescent="0.15">
      <c r="C493" s="94" t="s">
        <v>1536</v>
      </c>
      <c r="D493" s="93" t="s">
        <v>1558</v>
      </c>
    </row>
    <row r="494" spans="3:4" x14ac:dyDescent="0.15">
      <c r="C494" s="94" t="s">
        <v>1536</v>
      </c>
      <c r="D494" s="93" t="s">
        <v>1557</v>
      </c>
    </row>
    <row r="495" spans="3:4" x14ac:dyDescent="0.15">
      <c r="C495" s="94" t="s">
        <v>1536</v>
      </c>
      <c r="D495" s="93" t="s">
        <v>1556</v>
      </c>
    </row>
    <row r="496" spans="3:4" x14ac:dyDescent="0.15">
      <c r="C496" s="94" t="s">
        <v>1536</v>
      </c>
      <c r="D496" s="93" t="s">
        <v>1555</v>
      </c>
    </row>
    <row r="497" spans="3:4" x14ac:dyDescent="0.15">
      <c r="C497" s="94" t="s">
        <v>1536</v>
      </c>
      <c r="D497" s="93" t="s">
        <v>1554</v>
      </c>
    </row>
    <row r="498" spans="3:4" x14ac:dyDescent="0.15">
      <c r="C498" s="94" t="s">
        <v>1536</v>
      </c>
      <c r="D498" s="93" t="s">
        <v>1553</v>
      </c>
    </row>
    <row r="499" spans="3:4" x14ac:dyDescent="0.15">
      <c r="C499" s="94" t="s">
        <v>1536</v>
      </c>
      <c r="D499" s="93" t="s">
        <v>1552</v>
      </c>
    </row>
    <row r="500" spans="3:4" x14ac:dyDescent="0.15">
      <c r="C500" s="94" t="s">
        <v>1536</v>
      </c>
      <c r="D500" s="93" t="s">
        <v>1551</v>
      </c>
    </row>
    <row r="501" spans="3:4" x14ac:dyDescent="0.15">
      <c r="C501" s="94" t="s">
        <v>1536</v>
      </c>
      <c r="D501" s="93" t="s">
        <v>1193</v>
      </c>
    </row>
    <row r="502" spans="3:4" x14ac:dyDescent="0.15">
      <c r="C502" s="94" t="s">
        <v>1536</v>
      </c>
      <c r="D502" s="93" t="s">
        <v>1550</v>
      </c>
    </row>
    <row r="503" spans="3:4" x14ac:dyDescent="0.15">
      <c r="C503" s="94" t="s">
        <v>1536</v>
      </c>
      <c r="D503" s="93" t="s">
        <v>1549</v>
      </c>
    </row>
    <row r="504" spans="3:4" x14ac:dyDescent="0.15">
      <c r="C504" s="94" t="s">
        <v>1536</v>
      </c>
      <c r="D504" s="93" t="s">
        <v>1548</v>
      </c>
    </row>
    <row r="505" spans="3:4" x14ac:dyDescent="0.15">
      <c r="C505" s="94" t="s">
        <v>1536</v>
      </c>
      <c r="D505" s="93" t="s">
        <v>1547</v>
      </c>
    </row>
    <row r="506" spans="3:4" x14ac:dyDescent="0.15">
      <c r="C506" s="94" t="s">
        <v>1536</v>
      </c>
      <c r="D506" s="93" t="s">
        <v>1546</v>
      </c>
    </row>
    <row r="507" spans="3:4" x14ac:dyDescent="0.15">
      <c r="C507" s="94" t="s">
        <v>1536</v>
      </c>
      <c r="D507" s="93" t="s">
        <v>1147</v>
      </c>
    </row>
    <row r="508" spans="3:4" x14ac:dyDescent="0.15">
      <c r="C508" s="94" t="s">
        <v>1536</v>
      </c>
      <c r="D508" s="93" t="s">
        <v>1545</v>
      </c>
    </row>
    <row r="509" spans="3:4" x14ac:dyDescent="0.15">
      <c r="C509" s="94" t="s">
        <v>1536</v>
      </c>
      <c r="D509" s="93" t="s">
        <v>1544</v>
      </c>
    </row>
    <row r="510" spans="3:4" x14ac:dyDescent="0.15">
      <c r="C510" s="94" t="s">
        <v>1536</v>
      </c>
      <c r="D510" s="93" t="s">
        <v>1543</v>
      </c>
    </row>
    <row r="511" spans="3:4" x14ac:dyDescent="0.15">
      <c r="C511" s="94" t="s">
        <v>1536</v>
      </c>
      <c r="D511" s="93" t="s">
        <v>1542</v>
      </c>
    </row>
    <row r="512" spans="3:4" x14ac:dyDescent="0.15">
      <c r="C512" s="94" t="s">
        <v>1536</v>
      </c>
      <c r="D512" s="93" t="s">
        <v>1541</v>
      </c>
    </row>
    <row r="513" spans="3:4" x14ac:dyDescent="0.15">
      <c r="C513" s="94" t="s">
        <v>1536</v>
      </c>
      <c r="D513" s="93" t="s">
        <v>1540</v>
      </c>
    </row>
    <row r="514" spans="3:4" x14ac:dyDescent="0.15">
      <c r="C514" s="94" t="s">
        <v>1536</v>
      </c>
      <c r="D514" s="93" t="s">
        <v>1539</v>
      </c>
    </row>
    <row r="515" spans="3:4" x14ac:dyDescent="0.15">
      <c r="C515" s="94" t="s">
        <v>1536</v>
      </c>
      <c r="D515" s="93" t="s">
        <v>985</v>
      </c>
    </row>
    <row r="516" spans="3:4" x14ac:dyDescent="0.15">
      <c r="C516" s="94" t="s">
        <v>1536</v>
      </c>
      <c r="D516" s="93" t="s">
        <v>1538</v>
      </c>
    </row>
    <row r="517" spans="3:4" x14ac:dyDescent="0.15">
      <c r="C517" s="94" t="s">
        <v>1536</v>
      </c>
      <c r="D517" s="93" t="s">
        <v>1537</v>
      </c>
    </row>
    <row r="518" spans="3:4" x14ac:dyDescent="0.15">
      <c r="C518" s="94" t="s">
        <v>1536</v>
      </c>
      <c r="D518" s="93" t="s">
        <v>1535</v>
      </c>
    </row>
    <row r="519" spans="3:4" x14ac:dyDescent="0.15">
      <c r="C519" s="94" t="s">
        <v>1473</v>
      </c>
      <c r="D519" s="93" t="s">
        <v>1534</v>
      </c>
    </row>
    <row r="520" spans="3:4" x14ac:dyDescent="0.15">
      <c r="C520" s="94" t="s">
        <v>1473</v>
      </c>
      <c r="D520" s="93" t="s">
        <v>1533</v>
      </c>
    </row>
    <row r="521" spans="3:4" x14ac:dyDescent="0.15">
      <c r="C521" s="94" t="s">
        <v>1473</v>
      </c>
      <c r="D521" s="93" t="s">
        <v>1532</v>
      </c>
    </row>
    <row r="522" spans="3:4" x14ac:dyDescent="0.15">
      <c r="C522" s="94" t="s">
        <v>1473</v>
      </c>
      <c r="D522" s="93" t="s">
        <v>1531</v>
      </c>
    </row>
    <row r="523" spans="3:4" x14ac:dyDescent="0.15">
      <c r="C523" s="94" t="s">
        <v>1473</v>
      </c>
      <c r="D523" s="93" t="s">
        <v>1530</v>
      </c>
    </row>
    <row r="524" spans="3:4" x14ac:dyDescent="0.15">
      <c r="C524" s="94" t="s">
        <v>1473</v>
      </c>
      <c r="D524" s="93" t="s">
        <v>1529</v>
      </c>
    </row>
    <row r="525" spans="3:4" x14ac:dyDescent="0.15">
      <c r="C525" s="94" t="s">
        <v>1473</v>
      </c>
      <c r="D525" s="93" t="s">
        <v>1528</v>
      </c>
    </row>
    <row r="526" spans="3:4" x14ac:dyDescent="0.15">
      <c r="C526" s="94" t="s">
        <v>1473</v>
      </c>
      <c r="D526" s="93" t="s">
        <v>1527</v>
      </c>
    </row>
    <row r="527" spans="3:4" x14ac:dyDescent="0.15">
      <c r="C527" s="94" t="s">
        <v>1473</v>
      </c>
      <c r="D527" s="93" t="s">
        <v>1526</v>
      </c>
    </row>
    <row r="528" spans="3:4" x14ac:dyDescent="0.15">
      <c r="C528" s="94" t="s">
        <v>1473</v>
      </c>
      <c r="D528" s="93" t="s">
        <v>1525</v>
      </c>
    </row>
    <row r="529" spans="3:4" x14ac:dyDescent="0.15">
      <c r="C529" s="94" t="s">
        <v>1473</v>
      </c>
      <c r="D529" s="93" t="s">
        <v>1524</v>
      </c>
    </row>
    <row r="530" spans="3:4" x14ac:dyDescent="0.15">
      <c r="C530" s="94" t="s">
        <v>1473</v>
      </c>
      <c r="D530" s="93" t="s">
        <v>1523</v>
      </c>
    </row>
    <row r="531" spans="3:4" x14ac:dyDescent="0.15">
      <c r="C531" s="94" t="s">
        <v>1473</v>
      </c>
      <c r="D531" s="93" t="s">
        <v>1522</v>
      </c>
    </row>
    <row r="532" spans="3:4" x14ac:dyDescent="0.15">
      <c r="C532" s="94" t="s">
        <v>1473</v>
      </c>
      <c r="D532" s="93" t="s">
        <v>1521</v>
      </c>
    </row>
    <row r="533" spans="3:4" x14ac:dyDescent="0.15">
      <c r="C533" s="94" t="s">
        <v>1473</v>
      </c>
      <c r="D533" s="93" t="s">
        <v>1520</v>
      </c>
    </row>
    <row r="534" spans="3:4" x14ac:dyDescent="0.15">
      <c r="C534" s="94" t="s">
        <v>1473</v>
      </c>
      <c r="D534" s="93" t="s">
        <v>1519</v>
      </c>
    </row>
    <row r="535" spans="3:4" x14ac:dyDescent="0.15">
      <c r="C535" s="94" t="s">
        <v>1473</v>
      </c>
      <c r="D535" s="93" t="s">
        <v>1518</v>
      </c>
    </row>
    <row r="536" spans="3:4" x14ac:dyDescent="0.15">
      <c r="C536" s="94" t="s">
        <v>1473</v>
      </c>
      <c r="D536" s="93" t="s">
        <v>1517</v>
      </c>
    </row>
    <row r="537" spans="3:4" x14ac:dyDescent="0.15">
      <c r="C537" s="94" t="s">
        <v>1473</v>
      </c>
      <c r="D537" s="93" t="s">
        <v>1516</v>
      </c>
    </row>
    <row r="538" spans="3:4" x14ac:dyDescent="0.15">
      <c r="C538" s="94" t="s">
        <v>1473</v>
      </c>
      <c r="D538" s="93" t="s">
        <v>1515</v>
      </c>
    </row>
    <row r="539" spans="3:4" x14ac:dyDescent="0.15">
      <c r="C539" s="94" t="s">
        <v>1473</v>
      </c>
      <c r="D539" s="93" t="s">
        <v>1514</v>
      </c>
    </row>
    <row r="540" spans="3:4" x14ac:dyDescent="0.15">
      <c r="C540" s="94" t="s">
        <v>1473</v>
      </c>
      <c r="D540" s="93" t="s">
        <v>1513</v>
      </c>
    </row>
    <row r="541" spans="3:4" x14ac:dyDescent="0.15">
      <c r="C541" s="94" t="s">
        <v>1473</v>
      </c>
      <c r="D541" s="93" t="s">
        <v>1512</v>
      </c>
    </row>
    <row r="542" spans="3:4" x14ac:dyDescent="0.15">
      <c r="C542" s="94" t="s">
        <v>1473</v>
      </c>
      <c r="D542" s="93" t="s">
        <v>1511</v>
      </c>
    </row>
    <row r="543" spans="3:4" x14ac:dyDescent="0.15">
      <c r="C543" s="94" t="s">
        <v>1473</v>
      </c>
      <c r="D543" s="93" t="s">
        <v>1510</v>
      </c>
    </row>
    <row r="544" spans="3:4" x14ac:dyDescent="0.15">
      <c r="C544" s="94" t="s">
        <v>1473</v>
      </c>
      <c r="D544" s="93" t="s">
        <v>1509</v>
      </c>
    </row>
    <row r="545" spans="3:4" x14ac:dyDescent="0.15">
      <c r="C545" s="94" t="s">
        <v>1473</v>
      </c>
      <c r="D545" s="93" t="s">
        <v>1508</v>
      </c>
    </row>
    <row r="546" spans="3:4" x14ac:dyDescent="0.15">
      <c r="C546" s="94" t="s">
        <v>1473</v>
      </c>
      <c r="D546" s="93" t="s">
        <v>1507</v>
      </c>
    </row>
    <row r="547" spans="3:4" x14ac:dyDescent="0.15">
      <c r="C547" s="94" t="s">
        <v>1473</v>
      </c>
      <c r="D547" s="93" t="s">
        <v>1506</v>
      </c>
    </row>
    <row r="548" spans="3:4" x14ac:dyDescent="0.15">
      <c r="C548" s="94" t="s">
        <v>1473</v>
      </c>
      <c r="D548" s="93" t="s">
        <v>1505</v>
      </c>
    </row>
    <row r="549" spans="3:4" x14ac:dyDescent="0.15">
      <c r="C549" s="94" t="s">
        <v>1473</v>
      </c>
      <c r="D549" s="93" t="s">
        <v>1504</v>
      </c>
    </row>
    <row r="550" spans="3:4" x14ac:dyDescent="0.15">
      <c r="C550" s="94" t="s">
        <v>1473</v>
      </c>
      <c r="D550" s="93" t="s">
        <v>1503</v>
      </c>
    </row>
    <row r="551" spans="3:4" x14ac:dyDescent="0.15">
      <c r="C551" s="94" t="s">
        <v>1473</v>
      </c>
      <c r="D551" s="93" t="s">
        <v>1502</v>
      </c>
    </row>
    <row r="552" spans="3:4" x14ac:dyDescent="0.15">
      <c r="C552" s="94" t="s">
        <v>1473</v>
      </c>
      <c r="D552" s="93" t="s">
        <v>1501</v>
      </c>
    </row>
    <row r="553" spans="3:4" x14ac:dyDescent="0.15">
      <c r="C553" s="94" t="s">
        <v>1473</v>
      </c>
      <c r="D553" s="93" t="s">
        <v>1500</v>
      </c>
    </row>
    <row r="554" spans="3:4" x14ac:dyDescent="0.15">
      <c r="C554" s="94" t="s">
        <v>1473</v>
      </c>
      <c r="D554" s="93" t="s">
        <v>1499</v>
      </c>
    </row>
    <row r="555" spans="3:4" x14ac:dyDescent="0.15">
      <c r="C555" s="94" t="s">
        <v>1473</v>
      </c>
      <c r="D555" s="93" t="s">
        <v>1498</v>
      </c>
    </row>
    <row r="556" spans="3:4" x14ac:dyDescent="0.15">
      <c r="C556" s="94" t="s">
        <v>1473</v>
      </c>
      <c r="D556" s="93" t="s">
        <v>1497</v>
      </c>
    </row>
    <row r="557" spans="3:4" x14ac:dyDescent="0.15">
      <c r="C557" s="94" t="s">
        <v>1473</v>
      </c>
      <c r="D557" s="93" t="s">
        <v>1496</v>
      </c>
    </row>
    <row r="558" spans="3:4" x14ac:dyDescent="0.15">
      <c r="C558" s="94" t="s">
        <v>1473</v>
      </c>
      <c r="D558" s="93" t="s">
        <v>1495</v>
      </c>
    </row>
    <row r="559" spans="3:4" x14ac:dyDescent="0.15">
      <c r="C559" s="94" t="s">
        <v>1473</v>
      </c>
      <c r="D559" s="93" t="s">
        <v>1494</v>
      </c>
    </row>
    <row r="560" spans="3:4" x14ac:dyDescent="0.15">
      <c r="C560" s="94" t="s">
        <v>1473</v>
      </c>
      <c r="D560" s="93" t="s">
        <v>1493</v>
      </c>
    </row>
    <row r="561" spans="3:4" x14ac:dyDescent="0.15">
      <c r="C561" s="94" t="s">
        <v>1473</v>
      </c>
      <c r="D561" s="93" t="s">
        <v>1492</v>
      </c>
    </row>
    <row r="562" spans="3:4" x14ac:dyDescent="0.15">
      <c r="C562" s="94" t="s">
        <v>1473</v>
      </c>
      <c r="D562" s="93" t="s">
        <v>1491</v>
      </c>
    </row>
    <row r="563" spans="3:4" x14ac:dyDescent="0.15">
      <c r="C563" s="94" t="s">
        <v>1473</v>
      </c>
      <c r="D563" s="93" t="s">
        <v>1490</v>
      </c>
    </row>
    <row r="564" spans="3:4" x14ac:dyDescent="0.15">
      <c r="C564" s="94" t="s">
        <v>1473</v>
      </c>
      <c r="D564" s="93" t="s">
        <v>1489</v>
      </c>
    </row>
    <row r="565" spans="3:4" x14ac:dyDescent="0.15">
      <c r="C565" s="94" t="s">
        <v>1473</v>
      </c>
      <c r="D565" s="93" t="s">
        <v>1488</v>
      </c>
    </row>
    <row r="566" spans="3:4" x14ac:dyDescent="0.15">
      <c r="C566" s="94" t="s">
        <v>1473</v>
      </c>
      <c r="D566" s="93" t="s">
        <v>1487</v>
      </c>
    </row>
    <row r="567" spans="3:4" x14ac:dyDescent="0.15">
      <c r="C567" s="94" t="s">
        <v>1473</v>
      </c>
      <c r="D567" s="93" t="s">
        <v>1486</v>
      </c>
    </row>
    <row r="568" spans="3:4" x14ac:dyDescent="0.15">
      <c r="C568" s="94" t="s">
        <v>1473</v>
      </c>
      <c r="D568" s="93" t="s">
        <v>1485</v>
      </c>
    </row>
    <row r="569" spans="3:4" x14ac:dyDescent="0.15">
      <c r="C569" s="94" t="s">
        <v>1473</v>
      </c>
      <c r="D569" s="93" t="s">
        <v>1484</v>
      </c>
    </row>
    <row r="570" spans="3:4" x14ac:dyDescent="0.15">
      <c r="C570" s="94" t="s">
        <v>1473</v>
      </c>
      <c r="D570" s="93" t="s">
        <v>1483</v>
      </c>
    </row>
    <row r="571" spans="3:4" x14ac:dyDescent="0.15">
      <c r="C571" s="94" t="s">
        <v>1473</v>
      </c>
      <c r="D571" s="93" t="s">
        <v>1482</v>
      </c>
    </row>
    <row r="572" spans="3:4" x14ac:dyDescent="0.15">
      <c r="C572" s="94" t="s">
        <v>1473</v>
      </c>
      <c r="D572" s="93" t="s">
        <v>1481</v>
      </c>
    </row>
    <row r="573" spans="3:4" x14ac:dyDescent="0.15">
      <c r="C573" s="94" t="s">
        <v>1473</v>
      </c>
      <c r="D573" s="93" t="s">
        <v>1480</v>
      </c>
    </row>
    <row r="574" spans="3:4" x14ac:dyDescent="0.15">
      <c r="C574" s="94" t="s">
        <v>1473</v>
      </c>
      <c r="D574" s="93" t="s">
        <v>1479</v>
      </c>
    </row>
    <row r="575" spans="3:4" x14ac:dyDescent="0.15">
      <c r="C575" s="94" t="s">
        <v>1473</v>
      </c>
      <c r="D575" s="93" t="s">
        <v>445</v>
      </c>
    </row>
    <row r="576" spans="3:4" x14ac:dyDescent="0.15">
      <c r="C576" s="94" t="s">
        <v>1473</v>
      </c>
      <c r="D576" s="93" t="s">
        <v>1478</v>
      </c>
    </row>
    <row r="577" spans="3:4" x14ac:dyDescent="0.15">
      <c r="C577" s="94" t="s">
        <v>1473</v>
      </c>
      <c r="D577" s="93" t="s">
        <v>1477</v>
      </c>
    </row>
    <row r="578" spans="3:4" x14ac:dyDescent="0.15">
      <c r="C578" s="94" t="s">
        <v>1473</v>
      </c>
      <c r="D578" s="93" t="s">
        <v>1476</v>
      </c>
    </row>
    <row r="579" spans="3:4" x14ac:dyDescent="0.15">
      <c r="C579" s="94" t="s">
        <v>1473</v>
      </c>
      <c r="D579" s="93" t="s">
        <v>1475</v>
      </c>
    </row>
    <row r="580" spans="3:4" x14ac:dyDescent="0.15">
      <c r="C580" s="94" t="s">
        <v>1473</v>
      </c>
      <c r="D580" s="93" t="s">
        <v>1474</v>
      </c>
    </row>
    <row r="581" spans="3:4" x14ac:dyDescent="0.15">
      <c r="C581" s="94" t="s">
        <v>1473</v>
      </c>
      <c r="D581" s="93" t="s">
        <v>1472</v>
      </c>
    </row>
    <row r="582" spans="3:4" x14ac:dyDescent="0.15">
      <c r="C582" s="94" t="s">
        <v>1418</v>
      </c>
      <c r="D582" s="93" t="s">
        <v>1471</v>
      </c>
    </row>
    <row r="583" spans="3:4" x14ac:dyDescent="0.15">
      <c r="C583" s="94" t="s">
        <v>1418</v>
      </c>
      <c r="D583" s="93" t="s">
        <v>1470</v>
      </c>
    </row>
    <row r="584" spans="3:4" x14ac:dyDescent="0.15">
      <c r="C584" s="94" t="s">
        <v>1418</v>
      </c>
      <c r="D584" s="93" t="s">
        <v>1469</v>
      </c>
    </row>
    <row r="585" spans="3:4" x14ac:dyDescent="0.15">
      <c r="C585" s="94" t="s">
        <v>1418</v>
      </c>
      <c r="D585" s="93" t="s">
        <v>1468</v>
      </c>
    </row>
    <row r="586" spans="3:4" x14ac:dyDescent="0.15">
      <c r="C586" s="94" t="s">
        <v>1418</v>
      </c>
      <c r="D586" s="93" t="s">
        <v>1467</v>
      </c>
    </row>
    <row r="587" spans="3:4" x14ac:dyDescent="0.15">
      <c r="C587" s="94" t="s">
        <v>1418</v>
      </c>
      <c r="D587" s="93" t="s">
        <v>1466</v>
      </c>
    </row>
    <row r="588" spans="3:4" x14ac:dyDescent="0.15">
      <c r="C588" s="94" t="s">
        <v>1418</v>
      </c>
      <c r="D588" s="93" t="s">
        <v>1465</v>
      </c>
    </row>
    <row r="589" spans="3:4" x14ac:dyDescent="0.15">
      <c r="C589" s="94" t="s">
        <v>1418</v>
      </c>
      <c r="D589" s="93" t="s">
        <v>1464</v>
      </c>
    </row>
    <row r="590" spans="3:4" x14ac:dyDescent="0.15">
      <c r="C590" s="94" t="s">
        <v>1418</v>
      </c>
      <c r="D590" s="93" t="s">
        <v>1463</v>
      </c>
    </row>
    <row r="591" spans="3:4" x14ac:dyDescent="0.15">
      <c r="C591" s="94" t="s">
        <v>1418</v>
      </c>
      <c r="D591" s="93" t="s">
        <v>1462</v>
      </c>
    </row>
    <row r="592" spans="3:4" x14ac:dyDescent="0.15">
      <c r="C592" s="94" t="s">
        <v>1418</v>
      </c>
      <c r="D592" s="93" t="s">
        <v>1461</v>
      </c>
    </row>
    <row r="593" spans="3:4" x14ac:dyDescent="0.15">
      <c r="C593" s="94" t="s">
        <v>1418</v>
      </c>
      <c r="D593" s="93" t="s">
        <v>1460</v>
      </c>
    </row>
    <row r="594" spans="3:4" x14ac:dyDescent="0.15">
      <c r="C594" s="94" t="s">
        <v>1418</v>
      </c>
      <c r="D594" s="93" t="s">
        <v>1459</v>
      </c>
    </row>
    <row r="595" spans="3:4" x14ac:dyDescent="0.15">
      <c r="C595" s="94" t="s">
        <v>1418</v>
      </c>
      <c r="D595" s="93" t="s">
        <v>1458</v>
      </c>
    </row>
    <row r="596" spans="3:4" x14ac:dyDescent="0.15">
      <c r="C596" s="94" t="s">
        <v>1418</v>
      </c>
      <c r="D596" s="93" t="s">
        <v>1457</v>
      </c>
    </row>
    <row r="597" spans="3:4" x14ac:dyDescent="0.15">
      <c r="C597" s="94" t="s">
        <v>1418</v>
      </c>
      <c r="D597" s="93" t="s">
        <v>1456</v>
      </c>
    </row>
    <row r="598" spans="3:4" x14ac:dyDescent="0.15">
      <c r="C598" s="94" t="s">
        <v>1418</v>
      </c>
      <c r="D598" s="93" t="s">
        <v>1455</v>
      </c>
    </row>
    <row r="599" spans="3:4" x14ac:dyDescent="0.15">
      <c r="C599" s="94" t="s">
        <v>1418</v>
      </c>
      <c r="D599" s="93" t="s">
        <v>1454</v>
      </c>
    </row>
    <row r="600" spans="3:4" x14ac:dyDescent="0.15">
      <c r="C600" s="94" t="s">
        <v>1418</v>
      </c>
      <c r="D600" s="93" t="s">
        <v>1453</v>
      </c>
    </row>
    <row r="601" spans="3:4" x14ac:dyDescent="0.15">
      <c r="C601" s="94" t="s">
        <v>1418</v>
      </c>
      <c r="D601" s="93" t="s">
        <v>1452</v>
      </c>
    </row>
    <row r="602" spans="3:4" x14ac:dyDescent="0.15">
      <c r="C602" s="94" t="s">
        <v>1418</v>
      </c>
      <c r="D602" s="93" t="s">
        <v>1451</v>
      </c>
    </row>
    <row r="603" spans="3:4" x14ac:dyDescent="0.15">
      <c r="C603" s="94" t="s">
        <v>1418</v>
      </c>
      <c r="D603" s="93" t="s">
        <v>1450</v>
      </c>
    </row>
    <row r="604" spans="3:4" x14ac:dyDescent="0.15">
      <c r="C604" s="94" t="s">
        <v>1418</v>
      </c>
      <c r="D604" s="93" t="s">
        <v>1449</v>
      </c>
    </row>
    <row r="605" spans="3:4" x14ac:dyDescent="0.15">
      <c r="C605" s="94" t="s">
        <v>1418</v>
      </c>
      <c r="D605" s="93" t="s">
        <v>1448</v>
      </c>
    </row>
    <row r="606" spans="3:4" x14ac:dyDescent="0.15">
      <c r="C606" s="94" t="s">
        <v>1418</v>
      </c>
      <c r="D606" s="93" t="s">
        <v>1447</v>
      </c>
    </row>
    <row r="607" spans="3:4" x14ac:dyDescent="0.15">
      <c r="C607" s="94" t="s">
        <v>1418</v>
      </c>
      <c r="D607" s="93" t="s">
        <v>1446</v>
      </c>
    </row>
    <row r="608" spans="3:4" x14ac:dyDescent="0.15">
      <c r="C608" s="94" t="s">
        <v>1418</v>
      </c>
      <c r="D608" s="93" t="s">
        <v>1445</v>
      </c>
    </row>
    <row r="609" spans="3:4" x14ac:dyDescent="0.15">
      <c r="C609" s="94" t="s">
        <v>1418</v>
      </c>
      <c r="D609" s="93" t="s">
        <v>1444</v>
      </c>
    </row>
    <row r="610" spans="3:4" x14ac:dyDescent="0.15">
      <c r="C610" s="94" t="s">
        <v>1418</v>
      </c>
      <c r="D610" s="93" t="s">
        <v>1443</v>
      </c>
    </row>
    <row r="611" spans="3:4" x14ac:dyDescent="0.15">
      <c r="C611" s="94" t="s">
        <v>1418</v>
      </c>
      <c r="D611" s="93" t="s">
        <v>1442</v>
      </c>
    </row>
    <row r="612" spans="3:4" x14ac:dyDescent="0.15">
      <c r="C612" s="94" t="s">
        <v>1418</v>
      </c>
      <c r="D612" s="93" t="s">
        <v>1441</v>
      </c>
    </row>
    <row r="613" spans="3:4" x14ac:dyDescent="0.15">
      <c r="C613" s="94" t="s">
        <v>1418</v>
      </c>
      <c r="D613" s="93" t="s">
        <v>1440</v>
      </c>
    </row>
    <row r="614" spans="3:4" x14ac:dyDescent="0.15">
      <c r="C614" s="94" t="s">
        <v>1418</v>
      </c>
      <c r="D614" s="93" t="s">
        <v>1439</v>
      </c>
    </row>
    <row r="615" spans="3:4" x14ac:dyDescent="0.15">
      <c r="C615" s="94" t="s">
        <v>1418</v>
      </c>
      <c r="D615" s="93" t="s">
        <v>1438</v>
      </c>
    </row>
    <row r="616" spans="3:4" x14ac:dyDescent="0.15">
      <c r="C616" s="94" t="s">
        <v>1418</v>
      </c>
      <c r="D616" s="93" t="s">
        <v>1437</v>
      </c>
    </row>
    <row r="617" spans="3:4" x14ac:dyDescent="0.15">
      <c r="C617" s="94" t="s">
        <v>1418</v>
      </c>
      <c r="D617" s="93" t="s">
        <v>1436</v>
      </c>
    </row>
    <row r="618" spans="3:4" x14ac:dyDescent="0.15">
      <c r="C618" s="94" t="s">
        <v>1418</v>
      </c>
      <c r="D618" s="93" t="s">
        <v>1435</v>
      </c>
    </row>
    <row r="619" spans="3:4" x14ac:dyDescent="0.15">
      <c r="C619" s="94" t="s">
        <v>1418</v>
      </c>
      <c r="D619" s="93" t="s">
        <v>1434</v>
      </c>
    </row>
    <row r="620" spans="3:4" x14ac:dyDescent="0.15">
      <c r="C620" s="94" t="s">
        <v>1418</v>
      </c>
      <c r="D620" s="93" t="s">
        <v>1433</v>
      </c>
    </row>
    <row r="621" spans="3:4" x14ac:dyDescent="0.15">
      <c r="C621" s="94" t="s">
        <v>1418</v>
      </c>
      <c r="D621" s="93" t="s">
        <v>1432</v>
      </c>
    </row>
    <row r="622" spans="3:4" x14ac:dyDescent="0.15">
      <c r="C622" s="94" t="s">
        <v>1418</v>
      </c>
      <c r="D622" s="93" t="s">
        <v>1431</v>
      </c>
    </row>
    <row r="623" spans="3:4" x14ac:dyDescent="0.15">
      <c r="C623" s="94" t="s">
        <v>1418</v>
      </c>
      <c r="D623" s="93" t="s">
        <v>1430</v>
      </c>
    </row>
    <row r="624" spans="3:4" x14ac:dyDescent="0.15">
      <c r="C624" s="94" t="s">
        <v>1418</v>
      </c>
      <c r="D624" s="93" t="s">
        <v>1429</v>
      </c>
    </row>
    <row r="625" spans="3:4" x14ac:dyDescent="0.15">
      <c r="C625" s="94" t="s">
        <v>1418</v>
      </c>
      <c r="D625" s="93" t="s">
        <v>1428</v>
      </c>
    </row>
    <row r="626" spans="3:4" x14ac:dyDescent="0.15">
      <c r="C626" s="94" t="s">
        <v>1418</v>
      </c>
      <c r="D626" s="93" t="s">
        <v>1427</v>
      </c>
    </row>
    <row r="627" spans="3:4" x14ac:dyDescent="0.15">
      <c r="C627" s="94" t="s">
        <v>1418</v>
      </c>
      <c r="D627" s="93" t="s">
        <v>1426</v>
      </c>
    </row>
    <row r="628" spans="3:4" x14ac:dyDescent="0.15">
      <c r="C628" s="94" t="s">
        <v>1418</v>
      </c>
      <c r="D628" s="93" t="s">
        <v>1425</v>
      </c>
    </row>
    <row r="629" spans="3:4" x14ac:dyDescent="0.15">
      <c r="C629" s="94" t="s">
        <v>1418</v>
      </c>
      <c r="D629" s="93" t="s">
        <v>1424</v>
      </c>
    </row>
    <row r="630" spans="3:4" x14ac:dyDescent="0.15">
      <c r="C630" s="94" t="s">
        <v>1418</v>
      </c>
      <c r="D630" s="93" t="s">
        <v>1423</v>
      </c>
    </row>
    <row r="631" spans="3:4" x14ac:dyDescent="0.15">
      <c r="C631" s="94" t="s">
        <v>1418</v>
      </c>
      <c r="D631" s="93" t="s">
        <v>1422</v>
      </c>
    </row>
    <row r="632" spans="3:4" x14ac:dyDescent="0.15">
      <c r="C632" s="94" t="s">
        <v>1418</v>
      </c>
      <c r="D632" s="93" t="s">
        <v>1421</v>
      </c>
    </row>
    <row r="633" spans="3:4" x14ac:dyDescent="0.15">
      <c r="C633" s="94" t="s">
        <v>1418</v>
      </c>
      <c r="D633" s="93" t="s">
        <v>1420</v>
      </c>
    </row>
    <row r="634" spans="3:4" x14ac:dyDescent="0.15">
      <c r="C634" s="94" t="s">
        <v>1418</v>
      </c>
      <c r="D634" s="93" t="s">
        <v>1419</v>
      </c>
    </row>
    <row r="635" spans="3:4" x14ac:dyDescent="0.15">
      <c r="C635" s="94" t="s">
        <v>1418</v>
      </c>
      <c r="D635" s="93" t="s">
        <v>1417</v>
      </c>
    </row>
    <row r="636" spans="3:4" x14ac:dyDescent="0.15">
      <c r="C636" s="94" t="s">
        <v>1358</v>
      </c>
      <c r="D636" s="93" t="s">
        <v>280</v>
      </c>
    </row>
    <row r="637" spans="3:4" x14ac:dyDescent="0.15">
      <c r="C637" s="94" t="s">
        <v>1358</v>
      </c>
      <c r="D637" s="93" t="s">
        <v>1416</v>
      </c>
    </row>
    <row r="638" spans="3:4" x14ac:dyDescent="0.15">
      <c r="C638" s="94" t="s">
        <v>1358</v>
      </c>
      <c r="D638" s="93" t="s">
        <v>1415</v>
      </c>
    </row>
    <row r="639" spans="3:4" x14ac:dyDescent="0.15">
      <c r="C639" s="94" t="s">
        <v>1358</v>
      </c>
      <c r="D639" s="93" t="s">
        <v>1414</v>
      </c>
    </row>
    <row r="640" spans="3:4" x14ac:dyDescent="0.15">
      <c r="C640" s="94" t="s">
        <v>1358</v>
      </c>
      <c r="D640" s="93" t="s">
        <v>1413</v>
      </c>
    </row>
    <row r="641" spans="3:4" x14ac:dyDescent="0.15">
      <c r="C641" s="94" t="s">
        <v>1358</v>
      </c>
      <c r="D641" s="93" t="s">
        <v>1412</v>
      </c>
    </row>
    <row r="642" spans="3:4" x14ac:dyDescent="0.15">
      <c r="C642" s="94" t="s">
        <v>1358</v>
      </c>
      <c r="D642" s="93" t="s">
        <v>1411</v>
      </c>
    </row>
    <row r="643" spans="3:4" x14ac:dyDescent="0.15">
      <c r="C643" s="94" t="s">
        <v>1358</v>
      </c>
      <c r="D643" s="93" t="s">
        <v>1410</v>
      </c>
    </row>
    <row r="644" spans="3:4" x14ac:dyDescent="0.15">
      <c r="C644" s="94" t="s">
        <v>1358</v>
      </c>
      <c r="D644" s="93" t="s">
        <v>1409</v>
      </c>
    </row>
    <row r="645" spans="3:4" x14ac:dyDescent="0.15">
      <c r="C645" s="94" t="s">
        <v>1358</v>
      </c>
      <c r="D645" s="93" t="s">
        <v>1408</v>
      </c>
    </row>
    <row r="646" spans="3:4" x14ac:dyDescent="0.15">
      <c r="C646" s="94" t="s">
        <v>1358</v>
      </c>
      <c r="D646" s="93" t="s">
        <v>1407</v>
      </c>
    </row>
    <row r="647" spans="3:4" x14ac:dyDescent="0.15">
      <c r="C647" s="94" t="s">
        <v>1358</v>
      </c>
      <c r="D647" s="93" t="s">
        <v>1406</v>
      </c>
    </row>
    <row r="648" spans="3:4" x14ac:dyDescent="0.15">
      <c r="C648" s="94" t="s">
        <v>1358</v>
      </c>
      <c r="D648" s="93" t="s">
        <v>1405</v>
      </c>
    </row>
    <row r="649" spans="3:4" x14ac:dyDescent="0.15">
      <c r="C649" s="94" t="s">
        <v>1358</v>
      </c>
      <c r="D649" s="93" t="s">
        <v>1404</v>
      </c>
    </row>
    <row r="650" spans="3:4" x14ac:dyDescent="0.15">
      <c r="C650" s="94" t="s">
        <v>1358</v>
      </c>
      <c r="D650" s="93" t="s">
        <v>1403</v>
      </c>
    </row>
    <row r="651" spans="3:4" x14ac:dyDescent="0.15">
      <c r="C651" s="94" t="s">
        <v>1358</v>
      </c>
      <c r="D651" s="93" t="s">
        <v>281</v>
      </c>
    </row>
    <row r="652" spans="3:4" x14ac:dyDescent="0.15">
      <c r="C652" s="94" t="s">
        <v>1358</v>
      </c>
      <c r="D652" s="93" t="s">
        <v>1402</v>
      </c>
    </row>
    <row r="653" spans="3:4" x14ac:dyDescent="0.15">
      <c r="C653" s="94" t="s">
        <v>1358</v>
      </c>
      <c r="D653" s="93" t="s">
        <v>1401</v>
      </c>
    </row>
    <row r="654" spans="3:4" x14ac:dyDescent="0.15">
      <c r="C654" s="94" t="s">
        <v>1358</v>
      </c>
      <c r="D654" s="93" t="s">
        <v>1400</v>
      </c>
    </row>
    <row r="655" spans="3:4" x14ac:dyDescent="0.15">
      <c r="C655" s="94" t="s">
        <v>1358</v>
      </c>
      <c r="D655" s="93" t="s">
        <v>1399</v>
      </c>
    </row>
    <row r="656" spans="3:4" x14ac:dyDescent="0.15">
      <c r="C656" s="94" t="s">
        <v>1358</v>
      </c>
      <c r="D656" s="93" t="s">
        <v>1398</v>
      </c>
    </row>
    <row r="657" spans="3:4" x14ac:dyDescent="0.15">
      <c r="C657" s="94" t="s">
        <v>1358</v>
      </c>
      <c r="D657" s="93" t="s">
        <v>1397</v>
      </c>
    </row>
    <row r="658" spans="3:4" x14ac:dyDescent="0.15">
      <c r="C658" s="94" t="s">
        <v>1358</v>
      </c>
      <c r="D658" s="93" t="s">
        <v>1396</v>
      </c>
    </row>
    <row r="659" spans="3:4" x14ac:dyDescent="0.15">
      <c r="C659" s="94" t="s">
        <v>1358</v>
      </c>
      <c r="D659" s="93" t="s">
        <v>1395</v>
      </c>
    </row>
    <row r="660" spans="3:4" x14ac:dyDescent="0.15">
      <c r="C660" s="94" t="s">
        <v>1358</v>
      </c>
      <c r="D660" s="93" t="s">
        <v>1394</v>
      </c>
    </row>
    <row r="661" spans="3:4" x14ac:dyDescent="0.15">
      <c r="C661" s="94" t="s">
        <v>1358</v>
      </c>
      <c r="D661" s="93" t="s">
        <v>1393</v>
      </c>
    </row>
    <row r="662" spans="3:4" x14ac:dyDescent="0.15">
      <c r="C662" s="94" t="s">
        <v>1358</v>
      </c>
      <c r="D662" s="93" t="s">
        <v>1392</v>
      </c>
    </row>
    <row r="663" spans="3:4" x14ac:dyDescent="0.15">
      <c r="C663" s="94" t="s">
        <v>1358</v>
      </c>
      <c r="D663" s="93" t="s">
        <v>1391</v>
      </c>
    </row>
    <row r="664" spans="3:4" x14ac:dyDescent="0.15">
      <c r="C664" s="94" t="s">
        <v>1358</v>
      </c>
      <c r="D664" s="93" t="s">
        <v>701</v>
      </c>
    </row>
    <row r="665" spans="3:4" x14ac:dyDescent="0.15">
      <c r="C665" s="94" t="s">
        <v>1358</v>
      </c>
      <c r="D665" s="93" t="s">
        <v>1390</v>
      </c>
    </row>
    <row r="666" spans="3:4" x14ac:dyDescent="0.15">
      <c r="C666" s="94" t="s">
        <v>1358</v>
      </c>
      <c r="D666" s="93" t="s">
        <v>1389</v>
      </c>
    </row>
    <row r="667" spans="3:4" x14ac:dyDescent="0.15">
      <c r="C667" s="94" t="s">
        <v>1358</v>
      </c>
      <c r="D667" s="93" t="s">
        <v>1388</v>
      </c>
    </row>
    <row r="668" spans="3:4" x14ac:dyDescent="0.15">
      <c r="C668" s="94" t="s">
        <v>1358</v>
      </c>
      <c r="D668" s="93" t="s">
        <v>1387</v>
      </c>
    </row>
    <row r="669" spans="3:4" x14ac:dyDescent="0.15">
      <c r="C669" s="94" t="s">
        <v>1358</v>
      </c>
      <c r="D669" s="93" t="s">
        <v>1386</v>
      </c>
    </row>
    <row r="670" spans="3:4" x14ac:dyDescent="0.15">
      <c r="C670" s="94" t="s">
        <v>1358</v>
      </c>
      <c r="D670" s="93" t="s">
        <v>1385</v>
      </c>
    </row>
    <row r="671" spans="3:4" x14ac:dyDescent="0.15">
      <c r="C671" s="94" t="s">
        <v>1358</v>
      </c>
      <c r="D671" s="93" t="s">
        <v>1384</v>
      </c>
    </row>
    <row r="672" spans="3:4" x14ac:dyDescent="0.15">
      <c r="C672" s="94" t="s">
        <v>1358</v>
      </c>
      <c r="D672" s="93" t="s">
        <v>1383</v>
      </c>
    </row>
    <row r="673" spans="3:4" x14ac:dyDescent="0.15">
      <c r="C673" s="94" t="s">
        <v>1358</v>
      </c>
      <c r="D673" s="93" t="s">
        <v>1382</v>
      </c>
    </row>
    <row r="674" spans="3:4" x14ac:dyDescent="0.15">
      <c r="C674" s="94" t="s">
        <v>1358</v>
      </c>
      <c r="D674" s="93" t="s">
        <v>1381</v>
      </c>
    </row>
    <row r="675" spans="3:4" x14ac:dyDescent="0.15">
      <c r="C675" s="94" t="s">
        <v>1358</v>
      </c>
      <c r="D675" s="93" t="s">
        <v>1380</v>
      </c>
    </row>
    <row r="676" spans="3:4" x14ac:dyDescent="0.15">
      <c r="C676" s="94" t="s">
        <v>1358</v>
      </c>
      <c r="D676" s="93" t="s">
        <v>1379</v>
      </c>
    </row>
    <row r="677" spans="3:4" x14ac:dyDescent="0.15">
      <c r="C677" s="94" t="s">
        <v>1358</v>
      </c>
      <c r="D677" s="93" t="s">
        <v>1378</v>
      </c>
    </row>
    <row r="678" spans="3:4" x14ac:dyDescent="0.15">
      <c r="C678" s="94" t="s">
        <v>1358</v>
      </c>
      <c r="D678" s="93" t="s">
        <v>1377</v>
      </c>
    </row>
    <row r="679" spans="3:4" x14ac:dyDescent="0.15">
      <c r="C679" s="94" t="s">
        <v>1358</v>
      </c>
      <c r="D679" s="93" t="s">
        <v>1376</v>
      </c>
    </row>
    <row r="680" spans="3:4" x14ac:dyDescent="0.15">
      <c r="C680" s="94" t="s">
        <v>1358</v>
      </c>
      <c r="D680" s="93" t="s">
        <v>1375</v>
      </c>
    </row>
    <row r="681" spans="3:4" x14ac:dyDescent="0.15">
      <c r="C681" s="94" t="s">
        <v>1358</v>
      </c>
      <c r="D681" s="93" t="s">
        <v>1374</v>
      </c>
    </row>
    <row r="682" spans="3:4" x14ac:dyDescent="0.15">
      <c r="C682" s="94" t="s">
        <v>1358</v>
      </c>
      <c r="D682" s="93" t="s">
        <v>1373</v>
      </c>
    </row>
    <row r="683" spans="3:4" x14ac:dyDescent="0.15">
      <c r="C683" s="94" t="s">
        <v>1358</v>
      </c>
      <c r="D683" s="93" t="s">
        <v>1372</v>
      </c>
    </row>
    <row r="684" spans="3:4" x14ac:dyDescent="0.15">
      <c r="C684" s="94" t="s">
        <v>1358</v>
      </c>
      <c r="D684" s="93" t="s">
        <v>1371</v>
      </c>
    </row>
    <row r="685" spans="3:4" x14ac:dyDescent="0.15">
      <c r="C685" s="94" t="s">
        <v>1358</v>
      </c>
      <c r="D685" s="93" t="s">
        <v>1370</v>
      </c>
    </row>
    <row r="686" spans="3:4" x14ac:dyDescent="0.15">
      <c r="C686" s="94" t="s">
        <v>1358</v>
      </c>
      <c r="D686" s="93" t="s">
        <v>1369</v>
      </c>
    </row>
    <row r="687" spans="3:4" x14ac:dyDescent="0.15">
      <c r="C687" s="94" t="s">
        <v>1358</v>
      </c>
      <c r="D687" s="93" t="s">
        <v>1368</v>
      </c>
    </row>
    <row r="688" spans="3:4" x14ac:dyDescent="0.15">
      <c r="C688" s="94" t="s">
        <v>1358</v>
      </c>
      <c r="D688" s="93" t="s">
        <v>1367</v>
      </c>
    </row>
    <row r="689" spans="3:4" x14ac:dyDescent="0.15">
      <c r="C689" s="94" t="s">
        <v>1358</v>
      </c>
      <c r="D689" s="93" t="s">
        <v>1366</v>
      </c>
    </row>
    <row r="690" spans="3:4" x14ac:dyDescent="0.15">
      <c r="C690" s="94" t="s">
        <v>1358</v>
      </c>
      <c r="D690" s="93" t="s">
        <v>1365</v>
      </c>
    </row>
    <row r="691" spans="3:4" x14ac:dyDescent="0.15">
      <c r="C691" s="94" t="s">
        <v>1358</v>
      </c>
      <c r="D691" s="93" t="s">
        <v>1364</v>
      </c>
    </row>
    <row r="692" spans="3:4" x14ac:dyDescent="0.15">
      <c r="C692" s="94" t="s">
        <v>1358</v>
      </c>
      <c r="D692" s="93" t="s">
        <v>1363</v>
      </c>
    </row>
    <row r="693" spans="3:4" x14ac:dyDescent="0.15">
      <c r="C693" s="94" t="s">
        <v>1358</v>
      </c>
      <c r="D693" s="93" t="s">
        <v>1362</v>
      </c>
    </row>
    <row r="694" spans="3:4" x14ac:dyDescent="0.15">
      <c r="C694" s="94" t="s">
        <v>1358</v>
      </c>
      <c r="D694" s="93" t="s">
        <v>1361</v>
      </c>
    </row>
    <row r="695" spans="3:4" x14ac:dyDescent="0.15">
      <c r="C695" s="94" t="s">
        <v>1358</v>
      </c>
      <c r="D695" s="93" t="s">
        <v>1360</v>
      </c>
    </row>
    <row r="696" spans="3:4" x14ac:dyDescent="0.15">
      <c r="C696" s="94" t="s">
        <v>1358</v>
      </c>
      <c r="D696" s="93" t="s">
        <v>1359</v>
      </c>
    </row>
    <row r="697" spans="3:4" x14ac:dyDescent="0.15">
      <c r="C697" s="94" t="s">
        <v>1358</v>
      </c>
      <c r="D697" s="93" t="s">
        <v>1357</v>
      </c>
    </row>
    <row r="698" spans="3:4" x14ac:dyDescent="0.15">
      <c r="C698" s="94" t="s">
        <v>1324</v>
      </c>
      <c r="D698" s="93" t="s">
        <v>1356</v>
      </c>
    </row>
    <row r="699" spans="3:4" x14ac:dyDescent="0.15">
      <c r="C699" s="94" t="s">
        <v>1324</v>
      </c>
      <c r="D699" s="93" t="s">
        <v>1355</v>
      </c>
    </row>
    <row r="700" spans="3:4" x14ac:dyDescent="0.15">
      <c r="C700" s="94" t="s">
        <v>1324</v>
      </c>
      <c r="D700" s="93" t="s">
        <v>1354</v>
      </c>
    </row>
    <row r="701" spans="3:4" x14ac:dyDescent="0.15">
      <c r="C701" s="94" t="s">
        <v>1324</v>
      </c>
      <c r="D701" s="93" t="s">
        <v>1353</v>
      </c>
    </row>
    <row r="702" spans="3:4" x14ac:dyDescent="0.15">
      <c r="C702" s="94" t="s">
        <v>1324</v>
      </c>
      <c r="D702" s="93" t="s">
        <v>1352</v>
      </c>
    </row>
    <row r="703" spans="3:4" x14ac:dyDescent="0.15">
      <c r="C703" s="94" t="s">
        <v>1324</v>
      </c>
      <c r="D703" s="93" t="s">
        <v>1351</v>
      </c>
    </row>
    <row r="704" spans="3:4" x14ac:dyDescent="0.15">
      <c r="C704" s="94" t="s">
        <v>1324</v>
      </c>
      <c r="D704" s="93" t="s">
        <v>1350</v>
      </c>
    </row>
    <row r="705" spans="3:4" x14ac:dyDescent="0.15">
      <c r="C705" s="94" t="s">
        <v>1324</v>
      </c>
      <c r="D705" s="93" t="s">
        <v>1349</v>
      </c>
    </row>
    <row r="706" spans="3:4" x14ac:dyDescent="0.15">
      <c r="C706" s="94" t="s">
        <v>1324</v>
      </c>
      <c r="D706" s="93" t="s">
        <v>1348</v>
      </c>
    </row>
    <row r="707" spans="3:4" x14ac:dyDescent="0.15">
      <c r="C707" s="94" t="s">
        <v>1324</v>
      </c>
      <c r="D707" s="93" t="s">
        <v>1347</v>
      </c>
    </row>
    <row r="708" spans="3:4" x14ac:dyDescent="0.15">
      <c r="C708" s="94" t="s">
        <v>1324</v>
      </c>
      <c r="D708" s="93" t="s">
        <v>1346</v>
      </c>
    </row>
    <row r="709" spans="3:4" x14ac:dyDescent="0.15">
      <c r="C709" s="94" t="s">
        <v>1324</v>
      </c>
      <c r="D709" s="93" t="s">
        <v>1345</v>
      </c>
    </row>
    <row r="710" spans="3:4" x14ac:dyDescent="0.15">
      <c r="C710" s="94" t="s">
        <v>1324</v>
      </c>
      <c r="D710" s="93" t="s">
        <v>1344</v>
      </c>
    </row>
    <row r="711" spans="3:4" x14ac:dyDescent="0.15">
      <c r="C711" s="94" t="s">
        <v>1324</v>
      </c>
      <c r="D711" s="93" t="s">
        <v>1343</v>
      </c>
    </row>
    <row r="712" spans="3:4" x14ac:dyDescent="0.15">
      <c r="C712" s="94" t="s">
        <v>1324</v>
      </c>
      <c r="D712" s="93" t="s">
        <v>1342</v>
      </c>
    </row>
    <row r="713" spans="3:4" x14ac:dyDescent="0.15">
      <c r="C713" s="94" t="s">
        <v>1324</v>
      </c>
      <c r="D713" s="93" t="s">
        <v>1341</v>
      </c>
    </row>
    <row r="714" spans="3:4" x14ac:dyDescent="0.15">
      <c r="C714" s="94" t="s">
        <v>1324</v>
      </c>
      <c r="D714" s="93" t="s">
        <v>1340</v>
      </c>
    </row>
    <row r="715" spans="3:4" x14ac:dyDescent="0.15">
      <c r="C715" s="94" t="s">
        <v>1324</v>
      </c>
      <c r="D715" s="93" t="s">
        <v>1339</v>
      </c>
    </row>
    <row r="716" spans="3:4" x14ac:dyDescent="0.15">
      <c r="C716" s="94" t="s">
        <v>1324</v>
      </c>
      <c r="D716" s="93" t="s">
        <v>1338</v>
      </c>
    </row>
    <row r="717" spans="3:4" x14ac:dyDescent="0.15">
      <c r="C717" s="94" t="s">
        <v>1324</v>
      </c>
      <c r="D717" s="93" t="s">
        <v>1337</v>
      </c>
    </row>
    <row r="718" spans="3:4" x14ac:dyDescent="0.15">
      <c r="C718" s="94" t="s">
        <v>1324</v>
      </c>
      <c r="D718" s="93" t="s">
        <v>1336</v>
      </c>
    </row>
    <row r="719" spans="3:4" x14ac:dyDescent="0.15">
      <c r="C719" s="94" t="s">
        <v>1324</v>
      </c>
      <c r="D719" s="93" t="s">
        <v>1335</v>
      </c>
    </row>
    <row r="720" spans="3:4" x14ac:dyDescent="0.15">
      <c r="C720" s="94" t="s">
        <v>1324</v>
      </c>
      <c r="D720" s="93" t="s">
        <v>1334</v>
      </c>
    </row>
    <row r="721" spans="3:4" x14ac:dyDescent="0.15">
      <c r="C721" s="94" t="s">
        <v>1324</v>
      </c>
      <c r="D721" s="93" t="s">
        <v>1333</v>
      </c>
    </row>
    <row r="722" spans="3:4" x14ac:dyDescent="0.15">
      <c r="C722" s="94" t="s">
        <v>1324</v>
      </c>
      <c r="D722" s="93" t="s">
        <v>1332</v>
      </c>
    </row>
    <row r="723" spans="3:4" x14ac:dyDescent="0.15">
      <c r="C723" s="94" t="s">
        <v>1324</v>
      </c>
      <c r="D723" s="93" t="s">
        <v>1331</v>
      </c>
    </row>
    <row r="724" spans="3:4" x14ac:dyDescent="0.15">
      <c r="C724" s="94" t="s">
        <v>1324</v>
      </c>
      <c r="D724" s="93" t="s">
        <v>1330</v>
      </c>
    </row>
    <row r="725" spans="3:4" x14ac:dyDescent="0.15">
      <c r="C725" s="94" t="s">
        <v>1324</v>
      </c>
      <c r="D725" s="93" t="s">
        <v>1329</v>
      </c>
    </row>
    <row r="726" spans="3:4" x14ac:dyDescent="0.15">
      <c r="C726" s="94" t="s">
        <v>1324</v>
      </c>
      <c r="D726" s="93" t="s">
        <v>1328</v>
      </c>
    </row>
    <row r="727" spans="3:4" x14ac:dyDescent="0.15">
      <c r="C727" s="94" t="s">
        <v>1324</v>
      </c>
      <c r="D727" s="93" t="s">
        <v>1327</v>
      </c>
    </row>
    <row r="728" spans="3:4" x14ac:dyDescent="0.15">
      <c r="C728" s="94" t="s">
        <v>1324</v>
      </c>
      <c r="D728" s="93" t="s">
        <v>1326</v>
      </c>
    </row>
    <row r="729" spans="3:4" x14ac:dyDescent="0.15">
      <c r="C729" s="94" t="s">
        <v>1324</v>
      </c>
      <c r="D729" s="93" t="s">
        <v>1325</v>
      </c>
    </row>
    <row r="730" spans="3:4" x14ac:dyDescent="0.15">
      <c r="C730" s="94" t="s">
        <v>1324</v>
      </c>
      <c r="D730" s="93" t="s">
        <v>1323</v>
      </c>
    </row>
    <row r="731" spans="3:4" x14ac:dyDescent="0.15">
      <c r="C731" s="94" t="s">
        <v>1293</v>
      </c>
      <c r="D731" s="93" t="s">
        <v>1322</v>
      </c>
    </row>
    <row r="732" spans="3:4" x14ac:dyDescent="0.15">
      <c r="C732" s="94" t="s">
        <v>1293</v>
      </c>
      <c r="D732" s="93" t="s">
        <v>1321</v>
      </c>
    </row>
    <row r="733" spans="3:4" x14ac:dyDescent="0.15">
      <c r="C733" s="94" t="s">
        <v>1293</v>
      </c>
      <c r="D733" s="93" t="s">
        <v>1320</v>
      </c>
    </row>
    <row r="734" spans="3:4" x14ac:dyDescent="0.15">
      <c r="C734" s="94" t="s">
        <v>1293</v>
      </c>
      <c r="D734" s="93" t="s">
        <v>1319</v>
      </c>
    </row>
    <row r="735" spans="3:4" x14ac:dyDescent="0.15">
      <c r="C735" s="94" t="s">
        <v>1293</v>
      </c>
      <c r="D735" s="93" t="s">
        <v>1318</v>
      </c>
    </row>
    <row r="736" spans="3:4" x14ac:dyDescent="0.15">
      <c r="C736" s="94" t="s">
        <v>1293</v>
      </c>
      <c r="D736" s="93" t="s">
        <v>1317</v>
      </c>
    </row>
    <row r="737" spans="3:4" x14ac:dyDescent="0.15">
      <c r="C737" s="94" t="s">
        <v>1293</v>
      </c>
      <c r="D737" s="93" t="s">
        <v>1316</v>
      </c>
    </row>
    <row r="738" spans="3:4" x14ac:dyDescent="0.15">
      <c r="C738" s="94" t="s">
        <v>1293</v>
      </c>
      <c r="D738" s="93" t="s">
        <v>1315</v>
      </c>
    </row>
    <row r="739" spans="3:4" x14ac:dyDescent="0.15">
      <c r="C739" s="94" t="s">
        <v>1293</v>
      </c>
      <c r="D739" s="93" t="s">
        <v>1314</v>
      </c>
    </row>
    <row r="740" spans="3:4" x14ac:dyDescent="0.15">
      <c r="C740" s="94" t="s">
        <v>1293</v>
      </c>
      <c r="D740" s="93" t="s">
        <v>1313</v>
      </c>
    </row>
    <row r="741" spans="3:4" x14ac:dyDescent="0.15">
      <c r="C741" s="94" t="s">
        <v>1293</v>
      </c>
      <c r="D741" s="93" t="s">
        <v>1312</v>
      </c>
    </row>
    <row r="742" spans="3:4" x14ac:dyDescent="0.15">
      <c r="C742" s="94" t="s">
        <v>1293</v>
      </c>
      <c r="D742" s="93" t="s">
        <v>1311</v>
      </c>
    </row>
    <row r="743" spans="3:4" x14ac:dyDescent="0.15">
      <c r="C743" s="94" t="s">
        <v>1293</v>
      </c>
      <c r="D743" s="93" t="s">
        <v>1310</v>
      </c>
    </row>
    <row r="744" spans="3:4" x14ac:dyDescent="0.15">
      <c r="C744" s="94" t="s">
        <v>1293</v>
      </c>
      <c r="D744" s="93" t="s">
        <v>1309</v>
      </c>
    </row>
    <row r="745" spans="3:4" x14ac:dyDescent="0.15">
      <c r="C745" s="94" t="s">
        <v>1293</v>
      </c>
      <c r="D745" s="93" t="s">
        <v>1308</v>
      </c>
    </row>
    <row r="746" spans="3:4" x14ac:dyDescent="0.15">
      <c r="C746" s="94" t="s">
        <v>1293</v>
      </c>
      <c r="D746" s="93" t="s">
        <v>1307</v>
      </c>
    </row>
    <row r="747" spans="3:4" x14ac:dyDescent="0.15">
      <c r="C747" s="94" t="s">
        <v>1293</v>
      </c>
      <c r="D747" s="93" t="s">
        <v>1306</v>
      </c>
    </row>
    <row r="748" spans="3:4" x14ac:dyDescent="0.15">
      <c r="C748" s="94" t="s">
        <v>1293</v>
      </c>
      <c r="D748" s="93" t="s">
        <v>1305</v>
      </c>
    </row>
    <row r="749" spans="3:4" x14ac:dyDescent="0.15">
      <c r="C749" s="94" t="s">
        <v>1293</v>
      </c>
      <c r="D749" s="93" t="s">
        <v>1304</v>
      </c>
    </row>
    <row r="750" spans="3:4" x14ac:dyDescent="0.15">
      <c r="C750" s="94" t="s">
        <v>1293</v>
      </c>
      <c r="D750" s="93" t="s">
        <v>1303</v>
      </c>
    </row>
    <row r="751" spans="3:4" x14ac:dyDescent="0.15">
      <c r="C751" s="94" t="s">
        <v>1293</v>
      </c>
      <c r="D751" s="93" t="s">
        <v>1302</v>
      </c>
    </row>
    <row r="752" spans="3:4" x14ac:dyDescent="0.15">
      <c r="C752" s="94" t="s">
        <v>1293</v>
      </c>
      <c r="D752" s="93" t="s">
        <v>1301</v>
      </c>
    </row>
    <row r="753" spans="3:4" x14ac:dyDescent="0.15">
      <c r="C753" s="94" t="s">
        <v>1293</v>
      </c>
      <c r="D753" s="93" t="s">
        <v>1300</v>
      </c>
    </row>
    <row r="754" spans="3:4" x14ac:dyDescent="0.15">
      <c r="C754" s="94" t="s">
        <v>1293</v>
      </c>
      <c r="D754" s="93" t="s">
        <v>1299</v>
      </c>
    </row>
    <row r="755" spans="3:4" x14ac:dyDescent="0.15">
      <c r="C755" s="94" t="s">
        <v>1293</v>
      </c>
      <c r="D755" s="93" t="s">
        <v>1298</v>
      </c>
    </row>
    <row r="756" spans="3:4" x14ac:dyDescent="0.15">
      <c r="C756" s="94" t="s">
        <v>1293</v>
      </c>
      <c r="D756" s="93" t="s">
        <v>1297</v>
      </c>
    </row>
    <row r="757" spans="3:4" x14ac:dyDescent="0.15">
      <c r="C757" s="94" t="s">
        <v>1293</v>
      </c>
      <c r="D757" s="93" t="s">
        <v>1296</v>
      </c>
    </row>
    <row r="758" spans="3:4" x14ac:dyDescent="0.15">
      <c r="C758" s="94" t="s">
        <v>1293</v>
      </c>
      <c r="D758" s="93" t="s">
        <v>1295</v>
      </c>
    </row>
    <row r="759" spans="3:4" x14ac:dyDescent="0.15">
      <c r="C759" s="94" t="s">
        <v>1293</v>
      </c>
      <c r="D759" s="93" t="s">
        <v>1294</v>
      </c>
    </row>
    <row r="760" spans="3:4" x14ac:dyDescent="0.15">
      <c r="C760" s="94" t="s">
        <v>1293</v>
      </c>
      <c r="D760" s="93" t="s">
        <v>1292</v>
      </c>
    </row>
    <row r="761" spans="3:4" x14ac:dyDescent="0.15">
      <c r="C761" s="94" t="s">
        <v>1277</v>
      </c>
      <c r="D761" s="93" t="s">
        <v>1291</v>
      </c>
    </row>
    <row r="762" spans="3:4" x14ac:dyDescent="0.15">
      <c r="C762" s="94" t="s">
        <v>1277</v>
      </c>
      <c r="D762" s="93" t="s">
        <v>1290</v>
      </c>
    </row>
    <row r="763" spans="3:4" x14ac:dyDescent="0.15">
      <c r="C763" s="94" t="s">
        <v>1277</v>
      </c>
      <c r="D763" s="93" t="s">
        <v>1289</v>
      </c>
    </row>
    <row r="764" spans="3:4" x14ac:dyDescent="0.15">
      <c r="C764" s="94" t="s">
        <v>1277</v>
      </c>
      <c r="D764" s="93" t="s">
        <v>1288</v>
      </c>
    </row>
    <row r="765" spans="3:4" x14ac:dyDescent="0.15">
      <c r="C765" s="94" t="s">
        <v>1277</v>
      </c>
      <c r="D765" s="93" t="s">
        <v>1287</v>
      </c>
    </row>
    <row r="766" spans="3:4" x14ac:dyDescent="0.15">
      <c r="C766" s="94" t="s">
        <v>1277</v>
      </c>
      <c r="D766" s="93" t="s">
        <v>1286</v>
      </c>
    </row>
    <row r="767" spans="3:4" x14ac:dyDescent="0.15">
      <c r="C767" s="94" t="s">
        <v>1277</v>
      </c>
      <c r="D767" s="93" t="s">
        <v>1285</v>
      </c>
    </row>
    <row r="768" spans="3:4" x14ac:dyDescent="0.15">
      <c r="C768" s="94" t="s">
        <v>1277</v>
      </c>
      <c r="D768" s="93" t="s">
        <v>1284</v>
      </c>
    </row>
    <row r="769" spans="3:4" x14ac:dyDescent="0.15">
      <c r="C769" s="94" t="s">
        <v>1277</v>
      </c>
      <c r="D769" s="93" t="s">
        <v>1283</v>
      </c>
    </row>
    <row r="770" spans="3:4" x14ac:dyDescent="0.15">
      <c r="C770" s="94" t="s">
        <v>1277</v>
      </c>
      <c r="D770" s="93" t="s">
        <v>1282</v>
      </c>
    </row>
    <row r="771" spans="3:4" x14ac:dyDescent="0.15">
      <c r="C771" s="94" t="s">
        <v>1277</v>
      </c>
      <c r="D771" s="93" t="s">
        <v>1281</v>
      </c>
    </row>
    <row r="772" spans="3:4" x14ac:dyDescent="0.15">
      <c r="C772" s="94" t="s">
        <v>1277</v>
      </c>
      <c r="D772" s="93" t="s">
        <v>1280</v>
      </c>
    </row>
    <row r="773" spans="3:4" x14ac:dyDescent="0.15">
      <c r="C773" s="94" t="s">
        <v>1277</v>
      </c>
      <c r="D773" s="93" t="s">
        <v>1279</v>
      </c>
    </row>
    <row r="774" spans="3:4" x14ac:dyDescent="0.15">
      <c r="C774" s="94" t="s">
        <v>1277</v>
      </c>
      <c r="D774" s="93" t="s">
        <v>1278</v>
      </c>
    </row>
    <row r="775" spans="3:4" x14ac:dyDescent="0.15">
      <c r="C775" s="94" t="s">
        <v>1277</v>
      </c>
      <c r="D775" s="93" t="s">
        <v>988</v>
      </c>
    </row>
    <row r="776" spans="3:4" x14ac:dyDescent="0.15">
      <c r="C776" s="94" t="s">
        <v>1258</v>
      </c>
      <c r="D776" s="93" t="s">
        <v>1276</v>
      </c>
    </row>
    <row r="777" spans="3:4" x14ac:dyDescent="0.15">
      <c r="C777" s="94" t="s">
        <v>1258</v>
      </c>
      <c r="D777" s="93" t="s">
        <v>1275</v>
      </c>
    </row>
    <row r="778" spans="3:4" x14ac:dyDescent="0.15">
      <c r="C778" s="94" t="s">
        <v>1258</v>
      </c>
      <c r="D778" s="93" t="s">
        <v>1274</v>
      </c>
    </row>
    <row r="779" spans="3:4" x14ac:dyDescent="0.15">
      <c r="C779" s="94" t="s">
        <v>1258</v>
      </c>
      <c r="D779" s="93" t="s">
        <v>1273</v>
      </c>
    </row>
    <row r="780" spans="3:4" x14ac:dyDescent="0.15">
      <c r="C780" s="94" t="s">
        <v>1258</v>
      </c>
      <c r="D780" s="93" t="s">
        <v>1272</v>
      </c>
    </row>
    <row r="781" spans="3:4" x14ac:dyDescent="0.15">
      <c r="C781" s="94" t="s">
        <v>1258</v>
      </c>
      <c r="D781" s="93" t="s">
        <v>1271</v>
      </c>
    </row>
    <row r="782" spans="3:4" x14ac:dyDescent="0.15">
      <c r="C782" s="94" t="s">
        <v>1258</v>
      </c>
      <c r="D782" s="93" t="s">
        <v>1270</v>
      </c>
    </row>
    <row r="783" spans="3:4" x14ac:dyDescent="0.15">
      <c r="C783" s="94" t="s">
        <v>1258</v>
      </c>
      <c r="D783" s="93" t="s">
        <v>1269</v>
      </c>
    </row>
    <row r="784" spans="3:4" x14ac:dyDescent="0.15">
      <c r="C784" s="94" t="s">
        <v>1258</v>
      </c>
      <c r="D784" s="93" t="s">
        <v>1268</v>
      </c>
    </row>
    <row r="785" spans="3:4" x14ac:dyDescent="0.15">
      <c r="C785" s="94" t="s">
        <v>1258</v>
      </c>
      <c r="D785" s="93" t="s">
        <v>1267</v>
      </c>
    </row>
    <row r="786" spans="3:4" x14ac:dyDescent="0.15">
      <c r="C786" s="94" t="s">
        <v>1258</v>
      </c>
      <c r="D786" s="93" t="s">
        <v>1266</v>
      </c>
    </row>
    <row r="787" spans="3:4" x14ac:dyDescent="0.15">
      <c r="C787" s="94" t="s">
        <v>1258</v>
      </c>
      <c r="D787" s="93" t="s">
        <v>1265</v>
      </c>
    </row>
    <row r="788" spans="3:4" x14ac:dyDescent="0.15">
      <c r="C788" s="94" t="s">
        <v>1258</v>
      </c>
      <c r="D788" s="93" t="s">
        <v>1264</v>
      </c>
    </row>
    <row r="789" spans="3:4" x14ac:dyDescent="0.15">
      <c r="C789" s="94" t="s">
        <v>1258</v>
      </c>
      <c r="D789" s="93" t="s">
        <v>1263</v>
      </c>
    </row>
    <row r="790" spans="3:4" x14ac:dyDescent="0.15">
      <c r="C790" s="94" t="s">
        <v>1258</v>
      </c>
      <c r="D790" s="93" t="s">
        <v>1262</v>
      </c>
    </row>
    <row r="791" spans="3:4" x14ac:dyDescent="0.15">
      <c r="C791" s="94" t="s">
        <v>1258</v>
      </c>
      <c r="D791" s="93" t="s">
        <v>1261</v>
      </c>
    </row>
    <row r="792" spans="3:4" x14ac:dyDescent="0.15">
      <c r="C792" s="94" t="s">
        <v>1258</v>
      </c>
      <c r="D792" s="93" t="s">
        <v>1260</v>
      </c>
    </row>
    <row r="793" spans="3:4" x14ac:dyDescent="0.15">
      <c r="C793" s="94" t="s">
        <v>1258</v>
      </c>
      <c r="D793" s="93" t="s">
        <v>1259</v>
      </c>
    </row>
    <row r="794" spans="3:4" x14ac:dyDescent="0.15">
      <c r="C794" s="94" t="s">
        <v>1258</v>
      </c>
      <c r="D794" s="93" t="s">
        <v>1257</v>
      </c>
    </row>
    <row r="795" spans="3:4" x14ac:dyDescent="0.15">
      <c r="C795" s="94" t="s">
        <v>1242</v>
      </c>
      <c r="D795" s="93" t="s">
        <v>1256</v>
      </c>
    </row>
    <row r="796" spans="3:4" x14ac:dyDescent="0.15">
      <c r="C796" s="94" t="s">
        <v>1242</v>
      </c>
      <c r="D796" s="93" t="s">
        <v>1255</v>
      </c>
    </row>
    <row r="797" spans="3:4" x14ac:dyDescent="0.15">
      <c r="C797" s="94" t="s">
        <v>1242</v>
      </c>
      <c r="D797" s="93" t="s">
        <v>1254</v>
      </c>
    </row>
    <row r="798" spans="3:4" x14ac:dyDescent="0.15">
      <c r="C798" s="94" t="s">
        <v>1242</v>
      </c>
      <c r="D798" s="93" t="s">
        <v>1253</v>
      </c>
    </row>
    <row r="799" spans="3:4" x14ac:dyDescent="0.15">
      <c r="C799" s="94" t="s">
        <v>1242</v>
      </c>
      <c r="D799" s="93" t="s">
        <v>1252</v>
      </c>
    </row>
    <row r="800" spans="3:4" x14ac:dyDescent="0.15">
      <c r="C800" s="94" t="s">
        <v>1242</v>
      </c>
      <c r="D800" s="93" t="s">
        <v>1251</v>
      </c>
    </row>
    <row r="801" spans="3:4" x14ac:dyDescent="0.15">
      <c r="C801" s="94" t="s">
        <v>1242</v>
      </c>
      <c r="D801" s="93" t="s">
        <v>1250</v>
      </c>
    </row>
    <row r="802" spans="3:4" x14ac:dyDescent="0.15">
      <c r="C802" s="94" t="s">
        <v>1242</v>
      </c>
      <c r="D802" s="93" t="s">
        <v>1249</v>
      </c>
    </row>
    <row r="803" spans="3:4" x14ac:dyDescent="0.15">
      <c r="C803" s="94" t="s">
        <v>1242</v>
      </c>
      <c r="D803" s="93" t="s">
        <v>1248</v>
      </c>
    </row>
    <row r="804" spans="3:4" x14ac:dyDescent="0.15">
      <c r="C804" s="94" t="s">
        <v>1242</v>
      </c>
      <c r="D804" s="93" t="s">
        <v>1247</v>
      </c>
    </row>
    <row r="805" spans="3:4" x14ac:dyDescent="0.15">
      <c r="C805" s="94" t="s">
        <v>1242</v>
      </c>
      <c r="D805" s="93" t="s">
        <v>1107</v>
      </c>
    </row>
    <row r="806" spans="3:4" x14ac:dyDescent="0.15">
      <c r="C806" s="94" t="s">
        <v>1242</v>
      </c>
      <c r="D806" s="93" t="s">
        <v>1246</v>
      </c>
    </row>
    <row r="807" spans="3:4" x14ac:dyDescent="0.15">
      <c r="C807" s="94" t="s">
        <v>1242</v>
      </c>
      <c r="D807" s="93" t="s">
        <v>1245</v>
      </c>
    </row>
    <row r="808" spans="3:4" x14ac:dyDescent="0.15">
      <c r="C808" s="94" t="s">
        <v>1242</v>
      </c>
      <c r="D808" s="93" t="s">
        <v>789</v>
      </c>
    </row>
    <row r="809" spans="3:4" x14ac:dyDescent="0.15">
      <c r="C809" s="94" t="s">
        <v>1242</v>
      </c>
      <c r="D809" s="93" t="s">
        <v>1244</v>
      </c>
    </row>
    <row r="810" spans="3:4" x14ac:dyDescent="0.15">
      <c r="C810" s="94" t="s">
        <v>1242</v>
      </c>
      <c r="D810" s="93" t="s">
        <v>1243</v>
      </c>
    </row>
    <row r="811" spans="3:4" x14ac:dyDescent="0.15">
      <c r="C811" s="94" t="s">
        <v>1242</v>
      </c>
      <c r="D811" s="93" t="s">
        <v>1241</v>
      </c>
    </row>
    <row r="812" spans="3:4" x14ac:dyDescent="0.15">
      <c r="C812" s="94" t="s">
        <v>1215</v>
      </c>
      <c r="D812" s="93" t="s">
        <v>1240</v>
      </c>
    </row>
    <row r="813" spans="3:4" x14ac:dyDescent="0.15">
      <c r="C813" s="94" t="s">
        <v>1215</v>
      </c>
      <c r="D813" s="93" t="s">
        <v>1239</v>
      </c>
    </row>
    <row r="814" spans="3:4" x14ac:dyDescent="0.15">
      <c r="C814" s="94" t="s">
        <v>1215</v>
      </c>
      <c r="D814" s="93" t="s">
        <v>1238</v>
      </c>
    </row>
    <row r="815" spans="3:4" x14ac:dyDescent="0.15">
      <c r="C815" s="94" t="s">
        <v>1215</v>
      </c>
      <c r="D815" s="93" t="s">
        <v>1237</v>
      </c>
    </row>
    <row r="816" spans="3:4" x14ac:dyDescent="0.15">
      <c r="C816" s="94" t="s">
        <v>1215</v>
      </c>
      <c r="D816" s="93" t="s">
        <v>1236</v>
      </c>
    </row>
    <row r="817" spans="3:4" x14ac:dyDescent="0.15">
      <c r="C817" s="94" t="s">
        <v>1215</v>
      </c>
      <c r="D817" s="93" t="s">
        <v>1235</v>
      </c>
    </row>
    <row r="818" spans="3:4" x14ac:dyDescent="0.15">
      <c r="C818" s="94" t="s">
        <v>1215</v>
      </c>
      <c r="D818" s="93" t="s">
        <v>1234</v>
      </c>
    </row>
    <row r="819" spans="3:4" x14ac:dyDescent="0.15">
      <c r="C819" s="94" t="s">
        <v>1215</v>
      </c>
      <c r="D819" s="93" t="s">
        <v>1233</v>
      </c>
    </row>
    <row r="820" spans="3:4" x14ac:dyDescent="0.15">
      <c r="C820" s="94" t="s">
        <v>1215</v>
      </c>
      <c r="D820" s="93" t="s">
        <v>1232</v>
      </c>
    </row>
    <row r="821" spans="3:4" x14ac:dyDescent="0.15">
      <c r="C821" s="94" t="s">
        <v>1215</v>
      </c>
      <c r="D821" s="93" t="s">
        <v>1231</v>
      </c>
    </row>
    <row r="822" spans="3:4" x14ac:dyDescent="0.15">
      <c r="C822" s="94" t="s">
        <v>1215</v>
      </c>
      <c r="D822" s="93" t="s">
        <v>1230</v>
      </c>
    </row>
    <row r="823" spans="3:4" x14ac:dyDescent="0.15">
      <c r="C823" s="94" t="s">
        <v>1215</v>
      </c>
      <c r="D823" s="93" t="s">
        <v>1229</v>
      </c>
    </row>
    <row r="824" spans="3:4" x14ac:dyDescent="0.15">
      <c r="C824" s="94" t="s">
        <v>1215</v>
      </c>
      <c r="D824" s="93" t="s">
        <v>1228</v>
      </c>
    </row>
    <row r="825" spans="3:4" x14ac:dyDescent="0.15">
      <c r="C825" s="94" t="s">
        <v>1215</v>
      </c>
      <c r="D825" s="93" t="s">
        <v>1227</v>
      </c>
    </row>
    <row r="826" spans="3:4" x14ac:dyDescent="0.15">
      <c r="C826" s="94" t="s">
        <v>1215</v>
      </c>
      <c r="D826" s="93" t="s">
        <v>1226</v>
      </c>
    </row>
    <row r="827" spans="3:4" x14ac:dyDescent="0.15">
      <c r="C827" s="94" t="s">
        <v>1215</v>
      </c>
      <c r="D827" s="93" t="s">
        <v>1225</v>
      </c>
    </row>
    <row r="828" spans="3:4" x14ac:dyDescent="0.15">
      <c r="C828" s="94" t="s">
        <v>1215</v>
      </c>
      <c r="D828" s="93" t="s">
        <v>760</v>
      </c>
    </row>
    <row r="829" spans="3:4" x14ac:dyDescent="0.15">
      <c r="C829" s="94" t="s">
        <v>1215</v>
      </c>
      <c r="D829" s="93" t="s">
        <v>1224</v>
      </c>
    </row>
    <row r="830" spans="3:4" x14ac:dyDescent="0.15">
      <c r="C830" s="94" t="s">
        <v>1215</v>
      </c>
      <c r="D830" s="93" t="s">
        <v>1223</v>
      </c>
    </row>
    <row r="831" spans="3:4" x14ac:dyDescent="0.15">
      <c r="C831" s="94" t="s">
        <v>1215</v>
      </c>
      <c r="D831" s="93" t="s">
        <v>1222</v>
      </c>
    </row>
    <row r="832" spans="3:4" x14ac:dyDescent="0.15">
      <c r="C832" s="94" t="s">
        <v>1215</v>
      </c>
      <c r="D832" s="93" t="s">
        <v>1221</v>
      </c>
    </row>
    <row r="833" spans="3:4" x14ac:dyDescent="0.15">
      <c r="C833" s="94" t="s">
        <v>1215</v>
      </c>
      <c r="D833" s="93" t="s">
        <v>1220</v>
      </c>
    </row>
    <row r="834" spans="3:4" x14ac:dyDescent="0.15">
      <c r="C834" s="94" t="s">
        <v>1215</v>
      </c>
      <c r="D834" s="93" t="s">
        <v>1219</v>
      </c>
    </row>
    <row r="835" spans="3:4" x14ac:dyDescent="0.15">
      <c r="C835" s="94" t="s">
        <v>1215</v>
      </c>
      <c r="D835" s="93" t="s">
        <v>1218</v>
      </c>
    </row>
    <row r="836" spans="3:4" x14ac:dyDescent="0.15">
      <c r="C836" s="94" t="s">
        <v>1215</v>
      </c>
      <c r="D836" s="93" t="s">
        <v>1217</v>
      </c>
    </row>
    <row r="837" spans="3:4" x14ac:dyDescent="0.15">
      <c r="C837" s="94" t="s">
        <v>1215</v>
      </c>
      <c r="D837" s="93" t="s">
        <v>1216</v>
      </c>
    </row>
    <row r="838" spans="3:4" x14ac:dyDescent="0.15">
      <c r="C838" s="94" t="s">
        <v>1215</v>
      </c>
      <c r="D838" s="93" t="s">
        <v>1214</v>
      </c>
    </row>
    <row r="839" spans="3:4" x14ac:dyDescent="0.15">
      <c r="C839" s="94" t="s">
        <v>1140</v>
      </c>
      <c r="D839" s="93" t="s">
        <v>1213</v>
      </c>
    </row>
    <row r="840" spans="3:4" x14ac:dyDescent="0.15">
      <c r="C840" s="94" t="s">
        <v>1140</v>
      </c>
      <c r="D840" s="93" t="s">
        <v>1212</v>
      </c>
    </row>
    <row r="841" spans="3:4" x14ac:dyDescent="0.15">
      <c r="C841" s="94" t="s">
        <v>1140</v>
      </c>
      <c r="D841" s="93" t="s">
        <v>1211</v>
      </c>
    </row>
    <row r="842" spans="3:4" x14ac:dyDescent="0.15">
      <c r="C842" s="94" t="s">
        <v>1140</v>
      </c>
      <c r="D842" s="93" t="s">
        <v>1210</v>
      </c>
    </row>
    <row r="843" spans="3:4" x14ac:dyDescent="0.15">
      <c r="C843" s="94" t="s">
        <v>1140</v>
      </c>
      <c r="D843" s="93" t="s">
        <v>1209</v>
      </c>
    </row>
    <row r="844" spans="3:4" x14ac:dyDescent="0.15">
      <c r="C844" s="94" t="s">
        <v>1140</v>
      </c>
      <c r="D844" s="93" t="s">
        <v>1208</v>
      </c>
    </row>
    <row r="845" spans="3:4" x14ac:dyDescent="0.15">
      <c r="C845" s="94" t="s">
        <v>1140</v>
      </c>
      <c r="D845" s="93" t="s">
        <v>1207</v>
      </c>
    </row>
    <row r="846" spans="3:4" x14ac:dyDescent="0.15">
      <c r="C846" s="94" t="s">
        <v>1140</v>
      </c>
      <c r="D846" s="93" t="s">
        <v>1206</v>
      </c>
    </row>
    <row r="847" spans="3:4" x14ac:dyDescent="0.15">
      <c r="C847" s="94" t="s">
        <v>1140</v>
      </c>
      <c r="D847" s="93" t="s">
        <v>1205</v>
      </c>
    </row>
    <row r="848" spans="3:4" x14ac:dyDescent="0.15">
      <c r="C848" s="94" t="s">
        <v>1140</v>
      </c>
      <c r="D848" s="93" t="s">
        <v>1204</v>
      </c>
    </row>
    <row r="849" spans="3:4" x14ac:dyDescent="0.15">
      <c r="C849" s="94" t="s">
        <v>1140</v>
      </c>
      <c r="D849" s="93" t="s">
        <v>1203</v>
      </c>
    </row>
    <row r="850" spans="3:4" x14ac:dyDescent="0.15">
      <c r="C850" s="94" t="s">
        <v>1140</v>
      </c>
      <c r="D850" s="93" t="s">
        <v>1202</v>
      </c>
    </row>
    <row r="851" spans="3:4" x14ac:dyDescent="0.15">
      <c r="C851" s="94" t="s">
        <v>1140</v>
      </c>
      <c r="D851" s="93" t="s">
        <v>1201</v>
      </c>
    </row>
    <row r="852" spans="3:4" x14ac:dyDescent="0.15">
      <c r="C852" s="94" t="s">
        <v>1140</v>
      </c>
      <c r="D852" s="93" t="s">
        <v>1200</v>
      </c>
    </row>
    <row r="853" spans="3:4" x14ac:dyDescent="0.15">
      <c r="C853" s="94" t="s">
        <v>1140</v>
      </c>
      <c r="D853" s="93" t="s">
        <v>1199</v>
      </c>
    </row>
    <row r="854" spans="3:4" x14ac:dyDescent="0.15">
      <c r="C854" s="94" t="s">
        <v>1140</v>
      </c>
      <c r="D854" s="93" t="s">
        <v>1198</v>
      </c>
    </row>
    <row r="855" spans="3:4" x14ac:dyDescent="0.15">
      <c r="C855" s="94" t="s">
        <v>1140</v>
      </c>
      <c r="D855" s="93" t="s">
        <v>1197</v>
      </c>
    </row>
    <row r="856" spans="3:4" x14ac:dyDescent="0.15">
      <c r="C856" s="94" t="s">
        <v>1140</v>
      </c>
      <c r="D856" s="93" t="s">
        <v>1196</v>
      </c>
    </row>
    <row r="857" spans="3:4" x14ac:dyDescent="0.15">
      <c r="C857" s="94" t="s">
        <v>1140</v>
      </c>
      <c r="D857" s="93" t="s">
        <v>1195</v>
      </c>
    </row>
    <row r="858" spans="3:4" x14ac:dyDescent="0.15">
      <c r="C858" s="94" t="s">
        <v>1140</v>
      </c>
      <c r="D858" s="93" t="s">
        <v>1194</v>
      </c>
    </row>
    <row r="859" spans="3:4" x14ac:dyDescent="0.15">
      <c r="C859" s="94" t="s">
        <v>1140</v>
      </c>
      <c r="D859" s="93" t="s">
        <v>807</v>
      </c>
    </row>
    <row r="860" spans="3:4" x14ac:dyDescent="0.15">
      <c r="C860" s="94" t="s">
        <v>1140</v>
      </c>
      <c r="D860" s="93" t="s">
        <v>1193</v>
      </c>
    </row>
    <row r="861" spans="3:4" x14ac:dyDescent="0.15">
      <c r="C861" s="94" t="s">
        <v>1140</v>
      </c>
      <c r="D861" s="93" t="s">
        <v>1192</v>
      </c>
    </row>
    <row r="862" spans="3:4" x14ac:dyDescent="0.15">
      <c r="C862" s="94" t="s">
        <v>1140</v>
      </c>
      <c r="D862" s="93" t="s">
        <v>1191</v>
      </c>
    </row>
    <row r="863" spans="3:4" x14ac:dyDescent="0.15">
      <c r="C863" s="94" t="s">
        <v>1140</v>
      </c>
      <c r="D863" s="93" t="s">
        <v>1190</v>
      </c>
    </row>
    <row r="864" spans="3:4" x14ac:dyDescent="0.15">
      <c r="C864" s="94" t="s">
        <v>1140</v>
      </c>
      <c r="D864" s="93" t="s">
        <v>1189</v>
      </c>
    </row>
    <row r="865" spans="3:4" x14ac:dyDescent="0.15">
      <c r="C865" s="94" t="s">
        <v>1140</v>
      </c>
      <c r="D865" s="93" t="s">
        <v>1188</v>
      </c>
    </row>
    <row r="866" spans="3:4" x14ac:dyDescent="0.15">
      <c r="C866" s="94" t="s">
        <v>1140</v>
      </c>
      <c r="D866" s="93" t="s">
        <v>1187</v>
      </c>
    </row>
    <row r="867" spans="3:4" x14ac:dyDescent="0.15">
      <c r="C867" s="94" t="s">
        <v>1140</v>
      </c>
      <c r="D867" s="93" t="s">
        <v>1186</v>
      </c>
    </row>
    <row r="868" spans="3:4" x14ac:dyDescent="0.15">
      <c r="C868" s="94" t="s">
        <v>1140</v>
      </c>
      <c r="D868" s="93" t="s">
        <v>1185</v>
      </c>
    </row>
    <row r="869" spans="3:4" x14ac:dyDescent="0.15">
      <c r="C869" s="94" t="s">
        <v>1140</v>
      </c>
      <c r="D869" s="93" t="s">
        <v>1184</v>
      </c>
    </row>
    <row r="870" spans="3:4" x14ac:dyDescent="0.15">
      <c r="C870" s="94" t="s">
        <v>1140</v>
      </c>
      <c r="D870" s="93" t="s">
        <v>1183</v>
      </c>
    </row>
    <row r="871" spans="3:4" x14ac:dyDescent="0.15">
      <c r="C871" s="94" t="s">
        <v>1140</v>
      </c>
      <c r="D871" s="93" t="s">
        <v>1182</v>
      </c>
    </row>
    <row r="872" spans="3:4" x14ac:dyDescent="0.15">
      <c r="C872" s="94" t="s">
        <v>1140</v>
      </c>
      <c r="D872" s="93" t="s">
        <v>1181</v>
      </c>
    </row>
    <row r="873" spans="3:4" x14ac:dyDescent="0.15">
      <c r="C873" s="94" t="s">
        <v>1140</v>
      </c>
      <c r="D873" s="93" t="s">
        <v>1180</v>
      </c>
    </row>
    <row r="874" spans="3:4" x14ac:dyDescent="0.15">
      <c r="C874" s="94" t="s">
        <v>1140</v>
      </c>
      <c r="D874" s="93" t="s">
        <v>1179</v>
      </c>
    </row>
    <row r="875" spans="3:4" x14ac:dyDescent="0.15">
      <c r="C875" s="94" t="s">
        <v>1140</v>
      </c>
      <c r="D875" s="93" t="s">
        <v>1178</v>
      </c>
    </row>
    <row r="876" spans="3:4" x14ac:dyDescent="0.15">
      <c r="C876" s="94" t="s">
        <v>1140</v>
      </c>
      <c r="D876" s="93" t="s">
        <v>1177</v>
      </c>
    </row>
    <row r="877" spans="3:4" x14ac:dyDescent="0.15">
      <c r="C877" s="94" t="s">
        <v>1140</v>
      </c>
      <c r="D877" s="93" t="s">
        <v>1176</v>
      </c>
    </row>
    <row r="878" spans="3:4" x14ac:dyDescent="0.15">
      <c r="C878" s="94" t="s">
        <v>1140</v>
      </c>
      <c r="D878" s="93" t="s">
        <v>1175</v>
      </c>
    </row>
    <row r="879" spans="3:4" x14ac:dyDescent="0.15">
      <c r="C879" s="94" t="s">
        <v>1140</v>
      </c>
      <c r="D879" s="93" t="s">
        <v>435</v>
      </c>
    </row>
    <row r="880" spans="3:4" x14ac:dyDescent="0.15">
      <c r="C880" s="94" t="s">
        <v>1140</v>
      </c>
      <c r="D880" s="93" t="s">
        <v>1174</v>
      </c>
    </row>
    <row r="881" spans="3:4" x14ac:dyDescent="0.15">
      <c r="C881" s="94" t="s">
        <v>1140</v>
      </c>
      <c r="D881" s="93" t="s">
        <v>1173</v>
      </c>
    </row>
    <row r="882" spans="3:4" x14ac:dyDescent="0.15">
      <c r="C882" s="94" t="s">
        <v>1140</v>
      </c>
      <c r="D882" s="93" t="s">
        <v>1172</v>
      </c>
    </row>
    <row r="883" spans="3:4" x14ac:dyDescent="0.15">
      <c r="C883" s="94" t="s">
        <v>1140</v>
      </c>
      <c r="D883" s="93" t="s">
        <v>1171</v>
      </c>
    </row>
    <row r="884" spans="3:4" x14ac:dyDescent="0.15">
      <c r="C884" s="94" t="s">
        <v>1140</v>
      </c>
      <c r="D884" s="93" t="s">
        <v>1170</v>
      </c>
    </row>
    <row r="885" spans="3:4" x14ac:dyDescent="0.15">
      <c r="C885" s="94" t="s">
        <v>1140</v>
      </c>
      <c r="D885" s="93" t="s">
        <v>1169</v>
      </c>
    </row>
    <row r="886" spans="3:4" x14ac:dyDescent="0.15">
      <c r="C886" s="94" t="s">
        <v>1140</v>
      </c>
      <c r="D886" s="93" t="s">
        <v>1168</v>
      </c>
    </row>
    <row r="887" spans="3:4" x14ac:dyDescent="0.15">
      <c r="C887" s="94" t="s">
        <v>1140</v>
      </c>
      <c r="D887" s="93" t="s">
        <v>1167</v>
      </c>
    </row>
    <row r="888" spans="3:4" x14ac:dyDescent="0.15">
      <c r="C888" s="94" t="s">
        <v>1140</v>
      </c>
      <c r="D888" s="93" t="s">
        <v>1166</v>
      </c>
    </row>
    <row r="889" spans="3:4" x14ac:dyDescent="0.15">
      <c r="C889" s="94" t="s">
        <v>1140</v>
      </c>
      <c r="D889" s="93" t="s">
        <v>1165</v>
      </c>
    </row>
    <row r="890" spans="3:4" x14ac:dyDescent="0.15">
      <c r="C890" s="94" t="s">
        <v>1140</v>
      </c>
      <c r="D890" s="93" t="s">
        <v>1164</v>
      </c>
    </row>
    <row r="891" spans="3:4" x14ac:dyDescent="0.15">
      <c r="C891" s="94" t="s">
        <v>1140</v>
      </c>
      <c r="D891" s="93" t="s">
        <v>1163</v>
      </c>
    </row>
    <row r="892" spans="3:4" x14ac:dyDescent="0.15">
      <c r="C892" s="94" t="s">
        <v>1140</v>
      </c>
      <c r="D892" s="93" t="s">
        <v>1162</v>
      </c>
    </row>
    <row r="893" spans="3:4" x14ac:dyDescent="0.15">
      <c r="C893" s="94" t="s">
        <v>1140</v>
      </c>
      <c r="D893" s="93" t="s">
        <v>1161</v>
      </c>
    </row>
    <row r="894" spans="3:4" x14ac:dyDescent="0.15">
      <c r="C894" s="94" t="s">
        <v>1140</v>
      </c>
      <c r="D894" s="93" t="s">
        <v>1160</v>
      </c>
    </row>
    <row r="895" spans="3:4" x14ac:dyDescent="0.15">
      <c r="C895" s="94" t="s">
        <v>1140</v>
      </c>
      <c r="D895" s="93" t="s">
        <v>1159</v>
      </c>
    </row>
    <row r="896" spans="3:4" x14ac:dyDescent="0.15">
      <c r="C896" s="94" t="s">
        <v>1140</v>
      </c>
      <c r="D896" s="93" t="s">
        <v>1158</v>
      </c>
    </row>
    <row r="897" spans="3:4" x14ac:dyDescent="0.15">
      <c r="C897" s="94" t="s">
        <v>1140</v>
      </c>
      <c r="D897" s="93" t="s">
        <v>1157</v>
      </c>
    </row>
    <row r="898" spans="3:4" x14ac:dyDescent="0.15">
      <c r="C898" s="94" t="s">
        <v>1140</v>
      </c>
      <c r="D898" s="93" t="s">
        <v>1156</v>
      </c>
    </row>
    <row r="899" spans="3:4" x14ac:dyDescent="0.15">
      <c r="C899" s="94" t="s">
        <v>1140</v>
      </c>
      <c r="D899" s="93" t="s">
        <v>1155</v>
      </c>
    </row>
    <row r="900" spans="3:4" x14ac:dyDescent="0.15">
      <c r="C900" s="94" t="s">
        <v>1140</v>
      </c>
      <c r="D900" s="93" t="s">
        <v>1154</v>
      </c>
    </row>
    <row r="901" spans="3:4" x14ac:dyDescent="0.15">
      <c r="C901" s="94" t="s">
        <v>1140</v>
      </c>
      <c r="D901" s="93" t="s">
        <v>1153</v>
      </c>
    </row>
    <row r="902" spans="3:4" x14ac:dyDescent="0.15">
      <c r="C902" s="94" t="s">
        <v>1140</v>
      </c>
      <c r="D902" s="93" t="s">
        <v>1107</v>
      </c>
    </row>
    <row r="903" spans="3:4" x14ac:dyDescent="0.15">
      <c r="C903" s="94" t="s">
        <v>1140</v>
      </c>
      <c r="D903" s="93" t="s">
        <v>1152</v>
      </c>
    </row>
    <row r="904" spans="3:4" x14ac:dyDescent="0.15">
      <c r="C904" s="94" t="s">
        <v>1140</v>
      </c>
      <c r="D904" s="93" t="s">
        <v>1151</v>
      </c>
    </row>
    <row r="905" spans="3:4" x14ac:dyDescent="0.15">
      <c r="C905" s="94" t="s">
        <v>1140</v>
      </c>
      <c r="D905" s="93" t="s">
        <v>1150</v>
      </c>
    </row>
    <row r="906" spans="3:4" x14ac:dyDescent="0.15">
      <c r="C906" s="94" t="s">
        <v>1140</v>
      </c>
      <c r="D906" s="93" t="s">
        <v>1149</v>
      </c>
    </row>
    <row r="907" spans="3:4" x14ac:dyDescent="0.15">
      <c r="C907" s="94" t="s">
        <v>1140</v>
      </c>
      <c r="D907" s="93" t="s">
        <v>1148</v>
      </c>
    </row>
    <row r="908" spans="3:4" x14ac:dyDescent="0.15">
      <c r="C908" s="94" t="s">
        <v>1140</v>
      </c>
      <c r="D908" s="93" t="s">
        <v>1147</v>
      </c>
    </row>
    <row r="909" spans="3:4" x14ac:dyDescent="0.15">
      <c r="C909" s="94" t="s">
        <v>1140</v>
      </c>
      <c r="D909" s="93" t="s">
        <v>1146</v>
      </c>
    </row>
    <row r="910" spans="3:4" x14ac:dyDescent="0.15">
      <c r="C910" s="94" t="s">
        <v>1140</v>
      </c>
      <c r="D910" s="93" t="s">
        <v>1145</v>
      </c>
    </row>
    <row r="911" spans="3:4" x14ac:dyDescent="0.15">
      <c r="C911" s="94" t="s">
        <v>1140</v>
      </c>
      <c r="D911" s="93" t="s">
        <v>1144</v>
      </c>
    </row>
    <row r="912" spans="3:4" x14ac:dyDescent="0.15">
      <c r="C912" s="94" t="s">
        <v>1140</v>
      </c>
      <c r="D912" s="93" t="s">
        <v>1143</v>
      </c>
    </row>
    <row r="913" spans="3:4" x14ac:dyDescent="0.15">
      <c r="C913" s="94" t="s">
        <v>1140</v>
      </c>
      <c r="D913" s="93" t="s">
        <v>1142</v>
      </c>
    </row>
    <row r="914" spans="3:4" x14ac:dyDescent="0.15">
      <c r="C914" s="94" t="s">
        <v>1140</v>
      </c>
      <c r="D914" s="93" t="s">
        <v>1141</v>
      </c>
    </row>
    <row r="915" spans="3:4" x14ac:dyDescent="0.15">
      <c r="C915" s="94" t="s">
        <v>1140</v>
      </c>
      <c r="D915" s="93" t="s">
        <v>1139</v>
      </c>
    </row>
    <row r="916" spans="3:4" x14ac:dyDescent="0.15">
      <c r="C916" s="94" t="s">
        <v>1097</v>
      </c>
      <c r="D916" s="93" t="s">
        <v>1138</v>
      </c>
    </row>
    <row r="917" spans="3:4" x14ac:dyDescent="0.15">
      <c r="C917" s="94" t="s">
        <v>1097</v>
      </c>
      <c r="D917" s="93" t="s">
        <v>1137</v>
      </c>
    </row>
    <row r="918" spans="3:4" x14ac:dyDescent="0.15">
      <c r="C918" s="94" t="s">
        <v>1097</v>
      </c>
      <c r="D918" s="93" t="s">
        <v>1136</v>
      </c>
    </row>
    <row r="919" spans="3:4" x14ac:dyDescent="0.15">
      <c r="C919" s="94" t="s">
        <v>1097</v>
      </c>
      <c r="D919" s="93" t="s">
        <v>1135</v>
      </c>
    </row>
    <row r="920" spans="3:4" x14ac:dyDescent="0.15">
      <c r="C920" s="94" t="s">
        <v>1097</v>
      </c>
      <c r="D920" s="93" t="s">
        <v>1134</v>
      </c>
    </row>
    <row r="921" spans="3:4" x14ac:dyDescent="0.15">
      <c r="C921" s="94" t="s">
        <v>1097</v>
      </c>
      <c r="D921" s="93" t="s">
        <v>1133</v>
      </c>
    </row>
    <row r="922" spans="3:4" x14ac:dyDescent="0.15">
      <c r="C922" s="94" t="s">
        <v>1097</v>
      </c>
      <c r="D922" s="93" t="s">
        <v>1132</v>
      </c>
    </row>
    <row r="923" spans="3:4" x14ac:dyDescent="0.15">
      <c r="C923" s="94" t="s">
        <v>1097</v>
      </c>
      <c r="D923" s="93" t="s">
        <v>1131</v>
      </c>
    </row>
    <row r="924" spans="3:4" x14ac:dyDescent="0.15">
      <c r="C924" s="94" t="s">
        <v>1097</v>
      </c>
      <c r="D924" s="93" t="s">
        <v>1130</v>
      </c>
    </row>
    <row r="925" spans="3:4" x14ac:dyDescent="0.15">
      <c r="C925" s="94" t="s">
        <v>1097</v>
      </c>
      <c r="D925" s="93" t="s">
        <v>1129</v>
      </c>
    </row>
    <row r="926" spans="3:4" x14ac:dyDescent="0.15">
      <c r="C926" s="94" t="s">
        <v>1097</v>
      </c>
      <c r="D926" s="93" t="s">
        <v>1128</v>
      </c>
    </row>
    <row r="927" spans="3:4" x14ac:dyDescent="0.15">
      <c r="C927" s="94" t="s">
        <v>1097</v>
      </c>
      <c r="D927" s="93" t="s">
        <v>1127</v>
      </c>
    </row>
    <row r="928" spans="3:4" x14ac:dyDescent="0.15">
      <c r="C928" s="94" t="s">
        <v>1097</v>
      </c>
      <c r="D928" s="93" t="s">
        <v>1126</v>
      </c>
    </row>
    <row r="929" spans="3:4" x14ac:dyDescent="0.15">
      <c r="C929" s="94" t="s">
        <v>1097</v>
      </c>
      <c r="D929" s="93" t="s">
        <v>1125</v>
      </c>
    </row>
    <row r="930" spans="3:4" x14ac:dyDescent="0.15">
      <c r="C930" s="94" t="s">
        <v>1097</v>
      </c>
      <c r="D930" s="93" t="s">
        <v>1124</v>
      </c>
    </row>
    <row r="931" spans="3:4" x14ac:dyDescent="0.15">
      <c r="C931" s="94" t="s">
        <v>1097</v>
      </c>
      <c r="D931" s="93" t="s">
        <v>1123</v>
      </c>
    </row>
    <row r="932" spans="3:4" x14ac:dyDescent="0.15">
      <c r="C932" s="94" t="s">
        <v>1097</v>
      </c>
      <c r="D932" s="93" t="s">
        <v>1122</v>
      </c>
    </row>
    <row r="933" spans="3:4" x14ac:dyDescent="0.15">
      <c r="C933" s="94" t="s">
        <v>1097</v>
      </c>
      <c r="D933" s="93" t="s">
        <v>1121</v>
      </c>
    </row>
    <row r="934" spans="3:4" x14ac:dyDescent="0.15">
      <c r="C934" s="94" t="s">
        <v>1097</v>
      </c>
      <c r="D934" s="93" t="s">
        <v>1120</v>
      </c>
    </row>
    <row r="935" spans="3:4" x14ac:dyDescent="0.15">
      <c r="C935" s="94" t="s">
        <v>1097</v>
      </c>
      <c r="D935" s="93" t="s">
        <v>1119</v>
      </c>
    </row>
    <row r="936" spans="3:4" x14ac:dyDescent="0.15">
      <c r="C936" s="94" t="s">
        <v>1097</v>
      </c>
      <c r="D936" s="93" t="s">
        <v>1118</v>
      </c>
    </row>
    <row r="937" spans="3:4" x14ac:dyDescent="0.15">
      <c r="C937" s="94" t="s">
        <v>1097</v>
      </c>
      <c r="D937" s="93" t="s">
        <v>1117</v>
      </c>
    </row>
    <row r="938" spans="3:4" x14ac:dyDescent="0.15">
      <c r="C938" s="94" t="s">
        <v>1097</v>
      </c>
      <c r="D938" s="93" t="s">
        <v>1116</v>
      </c>
    </row>
    <row r="939" spans="3:4" x14ac:dyDescent="0.15">
      <c r="C939" s="94" t="s">
        <v>1097</v>
      </c>
      <c r="D939" s="93" t="s">
        <v>1115</v>
      </c>
    </row>
    <row r="940" spans="3:4" x14ac:dyDescent="0.15">
      <c r="C940" s="94" t="s">
        <v>1097</v>
      </c>
      <c r="D940" s="93" t="s">
        <v>1114</v>
      </c>
    </row>
    <row r="941" spans="3:4" x14ac:dyDescent="0.15">
      <c r="C941" s="94" t="s">
        <v>1097</v>
      </c>
      <c r="D941" s="93" t="s">
        <v>1113</v>
      </c>
    </row>
    <row r="942" spans="3:4" x14ac:dyDescent="0.15">
      <c r="C942" s="94" t="s">
        <v>1097</v>
      </c>
      <c r="D942" s="93" t="s">
        <v>1112</v>
      </c>
    </row>
    <row r="943" spans="3:4" x14ac:dyDescent="0.15">
      <c r="C943" s="94" t="s">
        <v>1097</v>
      </c>
      <c r="D943" s="93" t="s">
        <v>1111</v>
      </c>
    </row>
    <row r="944" spans="3:4" x14ac:dyDescent="0.15">
      <c r="C944" s="94" t="s">
        <v>1097</v>
      </c>
      <c r="D944" s="93" t="s">
        <v>1110</v>
      </c>
    </row>
    <row r="945" spans="3:4" x14ac:dyDescent="0.15">
      <c r="C945" s="94" t="s">
        <v>1097</v>
      </c>
      <c r="D945" s="93" t="s">
        <v>1109</v>
      </c>
    </row>
    <row r="946" spans="3:4" x14ac:dyDescent="0.15">
      <c r="C946" s="94" t="s">
        <v>1097</v>
      </c>
      <c r="D946" s="93" t="s">
        <v>1108</v>
      </c>
    </row>
    <row r="947" spans="3:4" x14ac:dyDescent="0.15">
      <c r="C947" s="94" t="s">
        <v>1097</v>
      </c>
      <c r="D947" s="93" t="s">
        <v>1107</v>
      </c>
    </row>
    <row r="948" spans="3:4" x14ac:dyDescent="0.15">
      <c r="C948" s="94" t="s">
        <v>1097</v>
      </c>
      <c r="D948" s="93" t="s">
        <v>1106</v>
      </c>
    </row>
    <row r="949" spans="3:4" x14ac:dyDescent="0.15">
      <c r="C949" s="94" t="s">
        <v>1097</v>
      </c>
      <c r="D949" s="93" t="s">
        <v>1105</v>
      </c>
    </row>
    <row r="950" spans="3:4" x14ac:dyDescent="0.15">
      <c r="C950" s="94" t="s">
        <v>1097</v>
      </c>
      <c r="D950" s="93" t="s">
        <v>1104</v>
      </c>
    </row>
    <row r="951" spans="3:4" x14ac:dyDescent="0.15">
      <c r="C951" s="94" t="s">
        <v>1097</v>
      </c>
      <c r="D951" s="93" t="s">
        <v>1103</v>
      </c>
    </row>
    <row r="952" spans="3:4" x14ac:dyDescent="0.15">
      <c r="C952" s="94" t="s">
        <v>1097</v>
      </c>
      <c r="D952" s="93" t="s">
        <v>1102</v>
      </c>
    </row>
    <row r="953" spans="3:4" x14ac:dyDescent="0.15">
      <c r="C953" s="94" t="s">
        <v>1097</v>
      </c>
      <c r="D953" s="93" t="s">
        <v>1101</v>
      </c>
    </row>
    <row r="954" spans="3:4" x14ac:dyDescent="0.15">
      <c r="C954" s="94" t="s">
        <v>1097</v>
      </c>
      <c r="D954" s="93" t="s">
        <v>1100</v>
      </c>
    </row>
    <row r="955" spans="3:4" x14ac:dyDescent="0.15">
      <c r="C955" s="94" t="s">
        <v>1097</v>
      </c>
      <c r="D955" s="93" t="s">
        <v>1099</v>
      </c>
    </row>
    <row r="956" spans="3:4" x14ac:dyDescent="0.15">
      <c r="C956" s="94" t="s">
        <v>1097</v>
      </c>
      <c r="D956" s="93" t="s">
        <v>1098</v>
      </c>
    </row>
    <row r="957" spans="3:4" x14ac:dyDescent="0.15">
      <c r="C957" s="94" t="s">
        <v>1097</v>
      </c>
      <c r="D957" s="93" t="s">
        <v>1096</v>
      </c>
    </row>
    <row r="958" spans="3:4" x14ac:dyDescent="0.15">
      <c r="C958" s="94" t="s">
        <v>1061</v>
      </c>
      <c r="D958" s="93" t="s">
        <v>1095</v>
      </c>
    </row>
    <row r="959" spans="3:4" x14ac:dyDescent="0.15">
      <c r="C959" s="94" t="s">
        <v>1061</v>
      </c>
      <c r="D959" s="93" t="s">
        <v>1094</v>
      </c>
    </row>
    <row r="960" spans="3:4" x14ac:dyDescent="0.15">
      <c r="C960" s="94" t="s">
        <v>1061</v>
      </c>
      <c r="D960" s="93" t="s">
        <v>1093</v>
      </c>
    </row>
    <row r="961" spans="3:4" x14ac:dyDescent="0.15">
      <c r="C961" s="94" t="s">
        <v>1061</v>
      </c>
      <c r="D961" s="93" t="s">
        <v>1092</v>
      </c>
    </row>
    <row r="962" spans="3:4" x14ac:dyDescent="0.15">
      <c r="C962" s="94" t="s">
        <v>1061</v>
      </c>
      <c r="D962" s="93" t="s">
        <v>1091</v>
      </c>
    </row>
    <row r="963" spans="3:4" x14ac:dyDescent="0.15">
      <c r="C963" s="94" t="s">
        <v>1061</v>
      </c>
      <c r="D963" s="93" t="s">
        <v>1090</v>
      </c>
    </row>
    <row r="964" spans="3:4" x14ac:dyDescent="0.15">
      <c r="C964" s="94" t="s">
        <v>1061</v>
      </c>
      <c r="D964" s="93" t="s">
        <v>1089</v>
      </c>
    </row>
    <row r="965" spans="3:4" x14ac:dyDescent="0.15">
      <c r="C965" s="94" t="s">
        <v>1061</v>
      </c>
      <c r="D965" s="93" t="s">
        <v>1088</v>
      </c>
    </row>
    <row r="966" spans="3:4" x14ac:dyDescent="0.15">
      <c r="C966" s="94" t="s">
        <v>1061</v>
      </c>
      <c r="D966" s="93" t="s">
        <v>1087</v>
      </c>
    </row>
    <row r="967" spans="3:4" x14ac:dyDescent="0.15">
      <c r="C967" s="94" t="s">
        <v>1061</v>
      </c>
      <c r="D967" s="93" t="s">
        <v>1086</v>
      </c>
    </row>
    <row r="968" spans="3:4" x14ac:dyDescent="0.15">
      <c r="C968" s="94" t="s">
        <v>1061</v>
      </c>
      <c r="D968" s="93" t="s">
        <v>1085</v>
      </c>
    </row>
    <row r="969" spans="3:4" x14ac:dyDescent="0.15">
      <c r="C969" s="94" t="s">
        <v>1061</v>
      </c>
      <c r="D969" s="93" t="s">
        <v>1084</v>
      </c>
    </row>
    <row r="970" spans="3:4" x14ac:dyDescent="0.15">
      <c r="C970" s="94" t="s">
        <v>1061</v>
      </c>
      <c r="D970" s="93" t="s">
        <v>1083</v>
      </c>
    </row>
    <row r="971" spans="3:4" x14ac:dyDescent="0.15">
      <c r="C971" s="94" t="s">
        <v>1061</v>
      </c>
      <c r="D971" s="93" t="s">
        <v>1082</v>
      </c>
    </row>
    <row r="972" spans="3:4" x14ac:dyDescent="0.15">
      <c r="C972" s="94" t="s">
        <v>1061</v>
      </c>
      <c r="D972" s="93" t="s">
        <v>1081</v>
      </c>
    </row>
    <row r="973" spans="3:4" x14ac:dyDescent="0.15">
      <c r="C973" s="94" t="s">
        <v>1061</v>
      </c>
      <c r="D973" s="93" t="s">
        <v>1080</v>
      </c>
    </row>
    <row r="974" spans="3:4" x14ac:dyDescent="0.15">
      <c r="C974" s="94" t="s">
        <v>1061</v>
      </c>
      <c r="D974" s="93" t="s">
        <v>1079</v>
      </c>
    </row>
    <row r="975" spans="3:4" x14ac:dyDescent="0.15">
      <c r="C975" s="94" t="s">
        <v>1061</v>
      </c>
      <c r="D975" s="93" t="s">
        <v>1078</v>
      </c>
    </row>
    <row r="976" spans="3:4" x14ac:dyDescent="0.15">
      <c r="C976" s="94" t="s">
        <v>1061</v>
      </c>
      <c r="D976" s="93" t="s">
        <v>1077</v>
      </c>
    </row>
    <row r="977" spans="3:4" x14ac:dyDescent="0.15">
      <c r="C977" s="94" t="s">
        <v>1061</v>
      </c>
      <c r="D977" s="93" t="s">
        <v>1076</v>
      </c>
    </row>
    <row r="978" spans="3:4" x14ac:dyDescent="0.15">
      <c r="C978" s="94" t="s">
        <v>1061</v>
      </c>
      <c r="D978" s="93" t="s">
        <v>1075</v>
      </c>
    </row>
    <row r="979" spans="3:4" x14ac:dyDescent="0.15">
      <c r="C979" s="94" t="s">
        <v>1061</v>
      </c>
      <c r="D979" s="93" t="s">
        <v>1074</v>
      </c>
    </row>
    <row r="980" spans="3:4" x14ac:dyDescent="0.15">
      <c r="C980" s="94" t="s">
        <v>1061</v>
      </c>
      <c r="D980" s="93" t="s">
        <v>1073</v>
      </c>
    </row>
    <row r="981" spans="3:4" x14ac:dyDescent="0.15">
      <c r="C981" s="94" t="s">
        <v>1061</v>
      </c>
      <c r="D981" s="93" t="s">
        <v>1072</v>
      </c>
    </row>
    <row r="982" spans="3:4" x14ac:dyDescent="0.15">
      <c r="C982" s="94" t="s">
        <v>1061</v>
      </c>
      <c r="D982" s="93" t="s">
        <v>1071</v>
      </c>
    </row>
    <row r="983" spans="3:4" x14ac:dyDescent="0.15">
      <c r="C983" s="94" t="s">
        <v>1061</v>
      </c>
      <c r="D983" s="93" t="s">
        <v>1070</v>
      </c>
    </row>
    <row r="984" spans="3:4" x14ac:dyDescent="0.15">
      <c r="C984" s="94" t="s">
        <v>1061</v>
      </c>
      <c r="D984" s="93" t="s">
        <v>1069</v>
      </c>
    </row>
    <row r="985" spans="3:4" x14ac:dyDescent="0.15">
      <c r="C985" s="94" t="s">
        <v>1061</v>
      </c>
      <c r="D985" s="93" t="s">
        <v>1068</v>
      </c>
    </row>
    <row r="986" spans="3:4" x14ac:dyDescent="0.15">
      <c r="C986" s="94" t="s">
        <v>1061</v>
      </c>
      <c r="D986" s="93" t="s">
        <v>1067</v>
      </c>
    </row>
    <row r="987" spans="3:4" x14ac:dyDescent="0.15">
      <c r="C987" s="94" t="s">
        <v>1061</v>
      </c>
      <c r="D987" s="93" t="s">
        <v>1066</v>
      </c>
    </row>
    <row r="988" spans="3:4" x14ac:dyDescent="0.15">
      <c r="C988" s="94" t="s">
        <v>1061</v>
      </c>
      <c r="D988" s="93" t="s">
        <v>1065</v>
      </c>
    </row>
    <row r="989" spans="3:4" x14ac:dyDescent="0.15">
      <c r="C989" s="94" t="s">
        <v>1061</v>
      </c>
      <c r="D989" s="93" t="s">
        <v>1064</v>
      </c>
    </row>
    <row r="990" spans="3:4" x14ac:dyDescent="0.15">
      <c r="C990" s="94" t="s">
        <v>1061</v>
      </c>
      <c r="D990" s="93" t="s">
        <v>1063</v>
      </c>
    </row>
    <row r="991" spans="3:4" x14ac:dyDescent="0.15">
      <c r="C991" s="94" t="s">
        <v>1061</v>
      </c>
      <c r="D991" s="93" t="s">
        <v>1062</v>
      </c>
    </row>
    <row r="992" spans="3:4" x14ac:dyDescent="0.15">
      <c r="C992" s="94" t="s">
        <v>1061</v>
      </c>
      <c r="D992" s="93" t="s">
        <v>1060</v>
      </c>
    </row>
    <row r="993" spans="3:4" x14ac:dyDescent="0.15">
      <c r="C993" s="94" t="s">
        <v>1007</v>
      </c>
      <c r="D993" s="93" t="s">
        <v>1059</v>
      </c>
    </row>
    <row r="994" spans="3:4" x14ac:dyDescent="0.15">
      <c r="C994" s="94" t="s">
        <v>1007</v>
      </c>
      <c r="D994" s="93" t="s">
        <v>1058</v>
      </c>
    </row>
    <row r="995" spans="3:4" x14ac:dyDescent="0.15">
      <c r="C995" s="94" t="s">
        <v>1007</v>
      </c>
      <c r="D995" s="93" t="s">
        <v>1057</v>
      </c>
    </row>
    <row r="996" spans="3:4" x14ac:dyDescent="0.15">
      <c r="C996" s="94" t="s">
        <v>1007</v>
      </c>
      <c r="D996" s="93" t="s">
        <v>1056</v>
      </c>
    </row>
    <row r="997" spans="3:4" x14ac:dyDescent="0.15">
      <c r="C997" s="94" t="s">
        <v>1007</v>
      </c>
      <c r="D997" s="93" t="s">
        <v>1055</v>
      </c>
    </row>
    <row r="998" spans="3:4" x14ac:dyDescent="0.15">
      <c r="C998" s="94" t="s">
        <v>1007</v>
      </c>
      <c r="D998" s="93" t="s">
        <v>1054</v>
      </c>
    </row>
    <row r="999" spans="3:4" x14ac:dyDescent="0.15">
      <c r="C999" s="94" t="s">
        <v>1007</v>
      </c>
      <c r="D999" s="93" t="s">
        <v>1053</v>
      </c>
    </row>
    <row r="1000" spans="3:4" x14ac:dyDescent="0.15">
      <c r="C1000" s="94" t="s">
        <v>1007</v>
      </c>
      <c r="D1000" s="93" t="s">
        <v>1052</v>
      </c>
    </row>
    <row r="1001" spans="3:4" x14ac:dyDescent="0.15">
      <c r="C1001" s="94" t="s">
        <v>1007</v>
      </c>
      <c r="D1001" s="93" t="s">
        <v>1051</v>
      </c>
    </row>
    <row r="1002" spans="3:4" x14ac:dyDescent="0.15">
      <c r="C1002" s="94" t="s">
        <v>1007</v>
      </c>
      <c r="D1002" s="93" t="s">
        <v>1050</v>
      </c>
    </row>
    <row r="1003" spans="3:4" x14ac:dyDescent="0.15">
      <c r="C1003" s="94" t="s">
        <v>1007</v>
      </c>
      <c r="D1003" s="93" t="s">
        <v>1049</v>
      </c>
    </row>
    <row r="1004" spans="3:4" x14ac:dyDescent="0.15">
      <c r="C1004" s="94" t="s">
        <v>1007</v>
      </c>
      <c r="D1004" s="93" t="s">
        <v>1048</v>
      </c>
    </row>
    <row r="1005" spans="3:4" x14ac:dyDescent="0.15">
      <c r="C1005" s="94" t="s">
        <v>1007</v>
      </c>
      <c r="D1005" s="93" t="s">
        <v>1047</v>
      </c>
    </row>
    <row r="1006" spans="3:4" x14ac:dyDescent="0.15">
      <c r="C1006" s="94" t="s">
        <v>1007</v>
      </c>
      <c r="D1006" s="93" t="s">
        <v>1046</v>
      </c>
    </row>
    <row r="1007" spans="3:4" x14ac:dyDescent="0.15">
      <c r="C1007" s="94" t="s">
        <v>1007</v>
      </c>
      <c r="D1007" s="93" t="s">
        <v>1045</v>
      </c>
    </row>
    <row r="1008" spans="3:4" x14ac:dyDescent="0.15">
      <c r="C1008" s="94" t="s">
        <v>1007</v>
      </c>
      <c r="D1008" s="93" t="s">
        <v>1044</v>
      </c>
    </row>
    <row r="1009" spans="3:4" x14ac:dyDescent="0.15">
      <c r="C1009" s="94" t="s">
        <v>1007</v>
      </c>
      <c r="D1009" s="93" t="s">
        <v>1043</v>
      </c>
    </row>
    <row r="1010" spans="3:4" x14ac:dyDescent="0.15">
      <c r="C1010" s="94" t="s">
        <v>1007</v>
      </c>
      <c r="D1010" s="93" t="s">
        <v>1042</v>
      </c>
    </row>
    <row r="1011" spans="3:4" x14ac:dyDescent="0.15">
      <c r="C1011" s="94" t="s">
        <v>1007</v>
      </c>
      <c r="D1011" s="93" t="s">
        <v>1041</v>
      </c>
    </row>
    <row r="1012" spans="3:4" x14ac:dyDescent="0.15">
      <c r="C1012" s="94" t="s">
        <v>1007</v>
      </c>
      <c r="D1012" s="93" t="s">
        <v>1040</v>
      </c>
    </row>
    <row r="1013" spans="3:4" x14ac:dyDescent="0.15">
      <c r="C1013" s="94" t="s">
        <v>1007</v>
      </c>
      <c r="D1013" s="93" t="s">
        <v>1039</v>
      </c>
    </row>
    <row r="1014" spans="3:4" x14ac:dyDescent="0.15">
      <c r="C1014" s="94" t="s">
        <v>1007</v>
      </c>
      <c r="D1014" s="93" t="s">
        <v>1038</v>
      </c>
    </row>
    <row r="1015" spans="3:4" x14ac:dyDescent="0.15">
      <c r="C1015" s="94" t="s">
        <v>1007</v>
      </c>
      <c r="D1015" s="93" t="s">
        <v>1037</v>
      </c>
    </row>
    <row r="1016" spans="3:4" x14ac:dyDescent="0.15">
      <c r="C1016" s="94" t="s">
        <v>1007</v>
      </c>
      <c r="D1016" s="93" t="s">
        <v>1036</v>
      </c>
    </row>
    <row r="1017" spans="3:4" x14ac:dyDescent="0.15">
      <c r="C1017" s="94" t="s">
        <v>1007</v>
      </c>
      <c r="D1017" s="93" t="s">
        <v>1035</v>
      </c>
    </row>
    <row r="1018" spans="3:4" x14ac:dyDescent="0.15">
      <c r="C1018" s="94" t="s">
        <v>1007</v>
      </c>
      <c r="D1018" s="93" t="s">
        <v>1034</v>
      </c>
    </row>
    <row r="1019" spans="3:4" x14ac:dyDescent="0.15">
      <c r="C1019" s="94" t="s">
        <v>1007</v>
      </c>
      <c r="D1019" s="93" t="s">
        <v>1033</v>
      </c>
    </row>
    <row r="1020" spans="3:4" x14ac:dyDescent="0.15">
      <c r="C1020" s="94" t="s">
        <v>1007</v>
      </c>
      <c r="D1020" s="93" t="s">
        <v>1032</v>
      </c>
    </row>
    <row r="1021" spans="3:4" x14ac:dyDescent="0.15">
      <c r="C1021" s="94" t="s">
        <v>1007</v>
      </c>
      <c r="D1021" s="93" t="s">
        <v>1031</v>
      </c>
    </row>
    <row r="1022" spans="3:4" x14ac:dyDescent="0.15">
      <c r="C1022" s="94" t="s">
        <v>1007</v>
      </c>
      <c r="D1022" s="93" t="s">
        <v>1030</v>
      </c>
    </row>
    <row r="1023" spans="3:4" x14ac:dyDescent="0.15">
      <c r="C1023" s="94" t="s">
        <v>1007</v>
      </c>
      <c r="D1023" s="93" t="s">
        <v>1029</v>
      </c>
    </row>
    <row r="1024" spans="3:4" x14ac:dyDescent="0.15">
      <c r="C1024" s="94" t="s">
        <v>1007</v>
      </c>
      <c r="D1024" s="93" t="s">
        <v>1028</v>
      </c>
    </row>
    <row r="1025" spans="3:4" x14ac:dyDescent="0.15">
      <c r="C1025" s="94" t="s">
        <v>1007</v>
      </c>
      <c r="D1025" s="93" t="s">
        <v>1027</v>
      </c>
    </row>
    <row r="1026" spans="3:4" x14ac:dyDescent="0.15">
      <c r="C1026" s="94" t="s">
        <v>1007</v>
      </c>
      <c r="D1026" s="93" t="s">
        <v>1026</v>
      </c>
    </row>
    <row r="1027" spans="3:4" x14ac:dyDescent="0.15">
      <c r="C1027" s="94" t="s">
        <v>1007</v>
      </c>
      <c r="D1027" s="93" t="s">
        <v>1025</v>
      </c>
    </row>
    <row r="1028" spans="3:4" x14ac:dyDescent="0.15">
      <c r="C1028" s="94" t="s">
        <v>1007</v>
      </c>
      <c r="D1028" s="93" t="s">
        <v>1024</v>
      </c>
    </row>
    <row r="1029" spans="3:4" x14ac:dyDescent="0.15">
      <c r="C1029" s="94" t="s">
        <v>1007</v>
      </c>
      <c r="D1029" s="93" t="s">
        <v>1023</v>
      </c>
    </row>
    <row r="1030" spans="3:4" x14ac:dyDescent="0.15">
      <c r="C1030" s="94" t="s">
        <v>1007</v>
      </c>
      <c r="D1030" s="93" t="s">
        <v>1022</v>
      </c>
    </row>
    <row r="1031" spans="3:4" x14ac:dyDescent="0.15">
      <c r="C1031" s="94" t="s">
        <v>1007</v>
      </c>
      <c r="D1031" s="93" t="s">
        <v>1021</v>
      </c>
    </row>
    <row r="1032" spans="3:4" x14ac:dyDescent="0.15">
      <c r="C1032" s="94" t="s">
        <v>1007</v>
      </c>
      <c r="D1032" s="93" t="s">
        <v>1020</v>
      </c>
    </row>
    <row r="1033" spans="3:4" x14ac:dyDescent="0.15">
      <c r="C1033" s="94" t="s">
        <v>1007</v>
      </c>
      <c r="D1033" s="93" t="s">
        <v>1019</v>
      </c>
    </row>
    <row r="1034" spans="3:4" x14ac:dyDescent="0.15">
      <c r="C1034" s="94" t="s">
        <v>1007</v>
      </c>
      <c r="D1034" s="93" t="s">
        <v>1018</v>
      </c>
    </row>
    <row r="1035" spans="3:4" x14ac:dyDescent="0.15">
      <c r="C1035" s="94" t="s">
        <v>1007</v>
      </c>
      <c r="D1035" s="93" t="s">
        <v>1017</v>
      </c>
    </row>
    <row r="1036" spans="3:4" x14ac:dyDescent="0.15">
      <c r="C1036" s="94" t="s">
        <v>1007</v>
      </c>
      <c r="D1036" s="93" t="s">
        <v>1016</v>
      </c>
    </row>
    <row r="1037" spans="3:4" x14ac:dyDescent="0.15">
      <c r="C1037" s="94" t="s">
        <v>1007</v>
      </c>
      <c r="D1037" s="93" t="s">
        <v>1015</v>
      </c>
    </row>
    <row r="1038" spans="3:4" x14ac:dyDescent="0.15">
      <c r="C1038" s="94" t="s">
        <v>1007</v>
      </c>
      <c r="D1038" s="93" t="s">
        <v>1014</v>
      </c>
    </row>
    <row r="1039" spans="3:4" x14ac:dyDescent="0.15">
      <c r="C1039" s="94" t="s">
        <v>1007</v>
      </c>
      <c r="D1039" s="93" t="s">
        <v>1013</v>
      </c>
    </row>
    <row r="1040" spans="3:4" x14ac:dyDescent="0.15">
      <c r="C1040" s="94" t="s">
        <v>1007</v>
      </c>
      <c r="D1040" s="93" t="s">
        <v>1012</v>
      </c>
    </row>
    <row r="1041" spans="3:4" x14ac:dyDescent="0.15">
      <c r="C1041" s="94" t="s">
        <v>1007</v>
      </c>
      <c r="D1041" s="93" t="s">
        <v>789</v>
      </c>
    </row>
    <row r="1042" spans="3:4" x14ac:dyDescent="0.15">
      <c r="C1042" s="94" t="s">
        <v>1007</v>
      </c>
      <c r="D1042" s="93" t="s">
        <v>1011</v>
      </c>
    </row>
    <row r="1043" spans="3:4" x14ac:dyDescent="0.15">
      <c r="C1043" s="94" t="s">
        <v>1007</v>
      </c>
      <c r="D1043" s="93" t="s">
        <v>1010</v>
      </c>
    </row>
    <row r="1044" spans="3:4" x14ac:dyDescent="0.15">
      <c r="C1044" s="94" t="s">
        <v>1007</v>
      </c>
      <c r="D1044" s="93" t="s">
        <v>1009</v>
      </c>
    </row>
    <row r="1045" spans="3:4" x14ac:dyDescent="0.15">
      <c r="C1045" s="94" t="s">
        <v>1007</v>
      </c>
      <c r="D1045" s="93" t="s">
        <v>1008</v>
      </c>
    </row>
    <row r="1046" spans="3:4" x14ac:dyDescent="0.15">
      <c r="C1046" s="94" t="s">
        <v>1007</v>
      </c>
      <c r="D1046" s="93" t="s">
        <v>1006</v>
      </c>
    </row>
    <row r="1047" spans="3:4" x14ac:dyDescent="0.15">
      <c r="C1047" s="94" t="s">
        <v>977</v>
      </c>
      <c r="D1047" s="93" t="s">
        <v>1005</v>
      </c>
    </row>
    <row r="1048" spans="3:4" x14ac:dyDescent="0.15">
      <c r="C1048" s="94" t="s">
        <v>977</v>
      </c>
      <c r="D1048" s="93" t="s">
        <v>1004</v>
      </c>
    </row>
    <row r="1049" spans="3:4" x14ac:dyDescent="0.15">
      <c r="C1049" s="94" t="s">
        <v>977</v>
      </c>
      <c r="D1049" s="93" t="s">
        <v>1003</v>
      </c>
    </row>
    <row r="1050" spans="3:4" x14ac:dyDescent="0.15">
      <c r="C1050" s="94" t="s">
        <v>977</v>
      </c>
      <c r="D1050" s="93" t="s">
        <v>1002</v>
      </c>
    </row>
    <row r="1051" spans="3:4" x14ac:dyDescent="0.15">
      <c r="C1051" s="94" t="s">
        <v>977</v>
      </c>
      <c r="D1051" s="93" t="s">
        <v>1001</v>
      </c>
    </row>
    <row r="1052" spans="3:4" x14ac:dyDescent="0.15">
      <c r="C1052" s="94" t="s">
        <v>977</v>
      </c>
      <c r="D1052" s="93" t="s">
        <v>1000</v>
      </c>
    </row>
    <row r="1053" spans="3:4" x14ac:dyDescent="0.15">
      <c r="C1053" s="94" t="s">
        <v>977</v>
      </c>
      <c r="D1053" s="93" t="s">
        <v>999</v>
      </c>
    </row>
    <row r="1054" spans="3:4" x14ac:dyDescent="0.15">
      <c r="C1054" s="94" t="s">
        <v>977</v>
      </c>
      <c r="D1054" s="93" t="s">
        <v>998</v>
      </c>
    </row>
    <row r="1055" spans="3:4" x14ac:dyDescent="0.15">
      <c r="C1055" s="94" t="s">
        <v>977</v>
      </c>
      <c r="D1055" s="93" t="s">
        <v>997</v>
      </c>
    </row>
    <row r="1056" spans="3:4" x14ac:dyDescent="0.15">
      <c r="C1056" s="94" t="s">
        <v>977</v>
      </c>
      <c r="D1056" s="93" t="s">
        <v>996</v>
      </c>
    </row>
    <row r="1057" spans="3:4" x14ac:dyDescent="0.15">
      <c r="C1057" s="94" t="s">
        <v>977</v>
      </c>
      <c r="D1057" s="93" t="s">
        <v>995</v>
      </c>
    </row>
    <row r="1058" spans="3:4" x14ac:dyDescent="0.15">
      <c r="C1058" s="94" t="s">
        <v>977</v>
      </c>
      <c r="D1058" s="93" t="s">
        <v>994</v>
      </c>
    </row>
    <row r="1059" spans="3:4" x14ac:dyDescent="0.15">
      <c r="C1059" s="94" t="s">
        <v>977</v>
      </c>
      <c r="D1059" s="93" t="s">
        <v>993</v>
      </c>
    </row>
    <row r="1060" spans="3:4" x14ac:dyDescent="0.15">
      <c r="C1060" s="94" t="s">
        <v>977</v>
      </c>
      <c r="D1060" s="93" t="s">
        <v>992</v>
      </c>
    </row>
    <row r="1061" spans="3:4" x14ac:dyDescent="0.15">
      <c r="C1061" s="94" t="s">
        <v>977</v>
      </c>
      <c r="D1061" s="93" t="s">
        <v>991</v>
      </c>
    </row>
    <row r="1062" spans="3:4" x14ac:dyDescent="0.15">
      <c r="C1062" s="94" t="s">
        <v>977</v>
      </c>
      <c r="D1062" s="93" t="s">
        <v>990</v>
      </c>
    </row>
    <row r="1063" spans="3:4" x14ac:dyDescent="0.15">
      <c r="C1063" s="94" t="s">
        <v>977</v>
      </c>
      <c r="D1063" s="93" t="s">
        <v>989</v>
      </c>
    </row>
    <row r="1064" spans="3:4" x14ac:dyDescent="0.15">
      <c r="C1064" s="94" t="s">
        <v>977</v>
      </c>
      <c r="D1064" s="93" t="s">
        <v>988</v>
      </c>
    </row>
    <row r="1065" spans="3:4" x14ac:dyDescent="0.15">
      <c r="C1065" s="94" t="s">
        <v>977</v>
      </c>
      <c r="D1065" s="93" t="s">
        <v>987</v>
      </c>
    </row>
    <row r="1066" spans="3:4" x14ac:dyDescent="0.15">
      <c r="C1066" s="94" t="s">
        <v>977</v>
      </c>
      <c r="D1066" s="93" t="s">
        <v>986</v>
      </c>
    </row>
    <row r="1067" spans="3:4" x14ac:dyDescent="0.15">
      <c r="C1067" s="94" t="s">
        <v>977</v>
      </c>
      <c r="D1067" s="93" t="s">
        <v>985</v>
      </c>
    </row>
    <row r="1068" spans="3:4" x14ac:dyDescent="0.15">
      <c r="C1068" s="94" t="s">
        <v>977</v>
      </c>
      <c r="D1068" s="93" t="s">
        <v>984</v>
      </c>
    </row>
    <row r="1069" spans="3:4" x14ac:dyDescent="0.15">
      <c r="C1069" s="94" t="s">
        <v>977</v>
      </c>
      <c r="D1069" s="93" t="s">
        <v>983</v>
      </c>
    </row>
    <row r="1070" spans="3:4" x14ac:dyDescent="0.15">
      <c r="C1070" s="94" t="s">
        <v>977</v>
      </c>
      <c r="D1070" s="93" t="s">
        <v>982</v>
      </c>
    </row>
    <row r="1071" spans="3:4" x14ac:dyDescent="0.15">
      <c r="C1071" s="94" t="s">
        <v>977</v>
      </c>
      <c r="D1071" s="93" t="s">
        <v>981</v>
      </c>
    </row>
    <row r="1072" spans="3:4" x14ac:dyDescent="0.15">
      <c r="C1072" s="94" t="s">
        <v>977</v>
      </c>
      <c r="D1072" s="93" t="s">
        <v>980</v>
      </c>
    </row>
    <row r="1073" spans="3:4" x14ac:dyDescent="0.15">
      <c r="C1073" s="94" t="s">
        <v>977</v>
      </c>
      <c r="D1073" s="93" t="s">
        <v>979</v>
      </c>
    </row>
    <row r="1074" spans="3:4" x14ac:dyDescent="0.15">
      <c r="C1074" s="94" t="s">
        <v>977</v>
      </c>
      <c r="D1074" s="93" t="s">
        <v>978</v>
      </c>
    </row>
    <row r="1075" spans="3:4" x14ac:dyDescent="0.15">
      <c r="C1075" s="94" t="s">
        <v>977</v>
      </c>
      <c r="D1075" s="93" t="s">
        <v>976</v>
      </c>
    </row>
    <row r="1076" spans="3:4" x14ac:dyDescent="0.15">
      <c r="C1076" s="94" t="s">
        <v>958</v>
      </c>
      <c r="D1076" s="93" t="s">
        <v>975</v>
      </c>
    </row>
    <row r="1077" spans="3:4" x14ac:dyDescent="0.15">
      <c r="C1077" s="94" t="s">
        <v>958</v>
      </c>
      <c r="D1077" s="93" t="s">
        <v>974</v>
      </c>
    </row>
    <row r="1078" spans="3:4" x14ac:dyDescent="0.15">
      <c r="C1078" s="94" t="s">
        <v>958</v>
      </c>
      <c r="D1078" s="93" t="s">
        <v>973</v>
      </c>
    </row>
    <row r="1079" spans="3:4" x14ac:dyDescent="0.15">
      <c r="C1079" s="94" t="s">
        <v>958</v>
      </c>
      <c r="D1079" s="93" t="s">
        <v>972</v>
      </c>
    </row>
    <row r="1080" spans="3:4" x14ac:dyDescent="0.15">
      <c r="C1080" s="94" t="s">
        <v>958</v>
      </c>
      <c r="D1080" s="93" t="s">
        <v>971</v>
      </c>
    </row>
    <row r="1081" spans="3:4" x14ac:dyDescent="0.15">
      <c r="C1081" s="94" t="s">
        <v>958</v>
      </c>
      <c r="D1081" s="93" t="s">
        <v>970</v>
      </c>
    </row>
    <row r="1082" spans="3:4" x14ac:dyDescent="0.15">
      <c r="C1082" s="94" t="s">
        <v>958</v>
      </c>
      <c r="D1082" s="93" t="s">
        <v>969</v>
      </c>
    </row>
    <row r="1083" spans="3:4" x14ac:dyDescent="0.15">
      <c r="C1083" s="94" t="s">
        <v>958</v>
      </c>
      <c r="D1083" s="93" t="s">
        <v>968</v>
      </c>
    </row>
    <row r="1084" spans="3:4" x14ac:dyDescent="0.15">
      <c r="C1084" s="94" t="s">
        <v>958</v>
      </c>
      <c r="D1084" s="93" t="s">
        <v>967</v>
      </c>
    </row>
    <row r="1085" spans="3:4" x14ac:dyDescent="0.15">
      <c r="C1085" s="94" t="s">
        <v>958</v>
      </c>
      <c r="D1085" s="93" t="s">
        <v>966</v>
      </c>
    </row>
    <row r="1086" spans="3:4" x14ac:dyDescent="0.15">
      <c r="C1086" s="94" t="s">
        <v>958</v>
      </c>
      <c r="D1086" s="93" t="s">
        <v>965</v>
      </c>
    </row>
    <row r="1087" spans="3:4" x14ac:dyDescent="0.15">
      <c r="C1087" s="94" t="s">
        <v>958</v>
      </c>
      <c r="D1087" s="93" t="s">
        <v>964</v>
      </c>
    </row>
    <row r="1088" spans="3:4" x14ac:dyDescent="0.15">
      <c r="C1088" s="94" t="s">
        <v>958</v>
      </c>
      <c r="D1088" s="93" t="s">
        <v>963</v>
      </c>
    </row>
    <row r="1089" spans="3:4" x14ac:dyDescent="0.15">
      <c r="C1089" s="94" t="s">
        <v>958</v>
      </c>
      <c r="D1089" s="93" t="s">
        <v>757</v>
      </c>
    </row>
    <row r="1090" spans="3:4" x14ac:dyDescent="0.15">
      <c r="C1090" s="94" t="s">
        <v>958</v>
      </c>
      <c r="D1090" s="93" t="s">
        <v>962</v>
      </c>
    </row>
    <row r="1091" spans="3:4" x14ac:dyDescent="0.15">
      <c r="C1091" s="94" t="s">
        <v>958</v>
      </c>
      <c r="D1091" s="93" t="s">
        <v>961</v>
      </c>
    </row>
    <row r="1092" spans="3:4" x14ac:dyDescent="0.15">
      <c r="C1092" s="94" t="s">
        <v>958</v>
      </c>
      <c r="D1092" s="93" t="s">
        <v>960</v>
      </c>
    </row>
    <row r="1093" spans="3:4" x14ac:dyDescent="0.15">
      <c r="C1093" s="94" t="s">
        <v>958</v>
      </c>
      <c r="D1093" s="93" t="s">
        <v>959</v>
      </c>
    </row>
    <row r="1094" spans="3:4" x14ac:dyDescent="0.15">
      <c r="C1094" s="94" t="s">
        <v>958</v>
      </c>
      <c r="D1094" s="93" t="s">
        <v>957</v>
      </c>
    </row>
    <row r="1095" spans="3:4" x14ac:dyDescent="0.15">
      <c r="C1095" s="94" t="s">
        <v>931</v>
      </c>
      <c r="D1095" s="93" t="s">
        <v>956</v>
      </c>
    </row>
    <row r="1096" spans="3:4" x14ac:dyDescent="0.15">
      <c r="C1096" s="94" t="s">
        <v>931</v>
      </c>
      <c r="D1096" s="93" t="s">
        <v>955</v>
      </c>
    </row>
    <row r="1097" spans="3:4" x14ac:dyDescent="0.15">
      <c r="C1097" s="94" t="s">
        <v>931</v>
      </c>
      <c r="D1097" s="93" t="s">
        <v>954</v>
      </c>
    </row>
    <row r="1098" spans="3:4" x14ac:dyDescent="0.15">
      <c r="C1098" s="94" t="s">
        <v>931</v>
      </c>
      <c r="D1098" s="93" t="s">
        <v>953</v>
      </c>
    </row>
    <row r="1099" spans="3:4" x14ac:dyDescent="0.15">
      <c r="C1099" s="94" t="s">
        <v>931</v>
      </c>
      <c r="D1099" s="93" t="s">
        <v>952</v>
      </c>
    </row>
    <row r="1100" spans="3:4" x14ac:dyDescent="0.15">
      <c r="C1100" s="94" t="s">
        <v>931</v>
      </c>
      <c r="D1100" s="93" t="s">
        <v>951</v>
      </c>
    </row>
    <row r="1101" spans="3:4" x14ac:dyDescent="0.15">
      <c r="C1101" s="94" t="s">
        <v>931</v>
      </c>
      <c r="D1101" s="93" t="s">
        <v>950</v>
      </c>
    </row>
    <row r="1102" spans="3:4" x14ac:dyDescent="0.15">
      <c r="C1102" s="94" t="s">
        <v>931</v>
      </c>
      <c r="D1102" s="93" t="s">
        <v>949</v>
      </c>
    </row>
    <row r="1103" spans="3:4" x14ac:dyDescent="0.15">
      <c r="C1103" s="94" t="s">
        <v>931</v>
      </c>
      <c r="D1103" s="93" t="s">
        <v>948</v>
      </c>
    </row>
    <row r="1104" spans="3:4" x14ac:dyDescent="0.15">
      <c r="C1104" s="94" t="s">
        <v>931</v>
      </c>
      <c r="D1104" s="93" t="s">
        <v>947</v>
      </c>
    </row>
    <row r="1105" spans="3:4" x14ac:dyDescent="0.15">
      <c r="C1105" s="94" t="s">
        <v>931</v>
      </c>
      <c r="D1105" s="93" t="s">
        <v>946</v>
      </c>
    </row>
    <row r="1106" spans="3:4" x14ac:dyDescent="0.15">
      <c r="C1106" s="94" t="s">
        <v>931</v>
      </c>
      <c r="D1106" s="93" t="s">
        <v>945</v>
      </c>
    </row>
    <row r="1107" spans="3:4" x14ac:dyDescent="0.15">
      <c r="C1107" s="94" t="s">
        <v>931</v>
      </c>
      <c r="D1107" s="93" t="s">
        <v>944</v>
      </c>
    </row>
    <row r="1108" spans="3:4" x14ac:dyDescent="0.15">
      <c r="C1108" s="94" t="s">
        <v>931</v>
      </c>
      <c r="D1108" s="93" t="s">
        <v>943</v>
      </c>
    </row>
    <row r="1109" spans="3:4" x14ac:dyDescent="0.15">
      <c r="C1109" s="94" t="s">
        <v>931</v>
      </c>
      <c r="D1109" s="93" t="s">
        <v>942</v>
      </c>
    </row>
    <row r="1110" spans="3:4" x14ac:dyDescent="0.15">
      <c r="C1110" s="94" t="s">
        <v>931</v>
      </c>
      <c r="D1110" s="93" t="s">
        <v>941</v>
      </c>
    </row>
    <row r="1111" spans="3:4" x14ac:dyDescent="0.15">
      <c r="C1111" s="94" t="s">
        <v>931</v>
      </c>
      <c r="D1111" s="93" t="s">
        <v>940</v>
      </c>
    </row>
    <row r="1112" spans="3:4" x14ac:dyDescent="0.15">
      <c r="C1112" s="94" t="s">
        <v>931</v>
      </c>
      <c r="D1112" s="93" t="s">
        <v>939</v>
      </c>
    </row>
    <row r="1113" spans="3:4" x14ac:dyDescent="0.15">
      <c r="C1113" s="94" t="s">
        <v>931</v>
      </c>
      <c r="D1113" s="93" t="s">
        <v>938</v>
      </c>
    </row>
    <row r="1114" spans="3:4" x14ac:dyDescent="0.15">
      <c r="C1114" s="94" t="s">
        <v>931</v>
      </c>
      <c r="D1114" s="93" t="s">
        <v>937</v>
      </c>
    </row>
    <row r="1115" spans="3:4" x14ac:dyDescent="0.15">
      <c r="C1115" s="94" t="s">
        <v>931</v>
      </c>
      <c r="D1115" s="93" t="s">
        <v>936</v>
      </c>
    </row>
    <row r="1116" spans="3:4" x14ac:dyDescent="0.15">
      <c r="C1116" s="94" t="s">
        <v>931</v>
      </c>
      <c r="D1116" s="93" t="s">
        <v>935</v>
      </c>
    </row>
    <row r="1117" spans="3:4" x14ac:dyDescent="0.15">
      <c r="C1117" s="94" t="s">
        <v>931</v>
      </c>
      <c r="D1117" s="93" t="s">
        <v>934</v>
      </c>
    </row>
    <row r="1118" spans="3:4" x14ac:dyDescent="0.15">
      <c r="C1118" s="94" t="s">
        <v>931</v>
      </c>
      <c r="D1118" s="93" t="s">
        <v>933</v>
      </c>
    </row>
    <row r="1119" spans="3:4" x14ac:dyDescent="0.15">
      <c r="C1119" s="94" t="s">
        <v>931</v>
      </c>
      <c r="D1119" s="93" t="s">
        <v>932</v>
      </c>
    </row>
    <row r="1120" spans="3:4" x14ac:dyDescent="0.15">
      <c r="C1120" s="94" t="s">
        <v>931</v>
      </c>
      <c r="D1120" s="93" t="s">
        <v>930</v>
      </c>
    </row>
    <row r="1121" spans="3:4" x14ac:dyDescent="0.15">
      <c r="C1121" s="94" t="s">
        <v>888</v>
      </c>
      <c r="D1121" s="93" t="s">
        <v>929</v>
      </c>
    </row>
    <row r="1122" spans="3:4" x14ac:dyDescent="0.15">
      <c r="C1122" s="94" t="s">
        <v>888</v>
      </c>
      <c r="D1122" s="93" t="s">
        <v>928</v>
      </c>
    </row>
    <row r="1123" spans="3:4" x14ac:dyDescent="0.15">
      <c r="C1123" s="94" t="s">
        <v>888</v>
      </c>
      <c r="D1123" s="93" t="s">
        <v>927</v>
      </c>
    </row>
    <row r="1124" spans="3:4" x14ac:dyDescent="0.15">
      <c r="C1124" s="94" t="s">
        <v>888</v>
      </c>
      <c r="D1124" s="93" t="s">
        <v>926</v>
      </c>
    </row>
    <row r="1125" spans="3:4" x14ac:dyDescent="0.15">
      <c r="C1125" s="94" t="s">
        <v>888</v>
      </c>
      <c r="D1125" s="93" t="s">
        <v>925</v>
      </c>
    </row>
    <row r="1126" spans="3:4" x14ac:dyDescent="0.15">
      <c r="C1126" s="94" t="s">
        <v>888</v>
      </c>
      <c r="D1126" s="93" t="s">
        <v>924</v>
      </c>
    </row>
    <row r="1127" spans="3:4" x14ac:dyDescent="0.15">
      <c r="C1127" s="94" t="s">
        <v>888</v>
      </c>
      <c r="D1127" s="93" t="s">
        <v>923</v>
      </c>
    </row>
    <row r="1128" spans="3:4" x14ac:dyDescent="0.15">
      <c r="C1128" s="94" t="s">
        <v>888</v>
      </c>
      <c r="D1128" s="93" t="s">
        <v>922</v>
      </c>
    </row>
    <row r="1129" spans="3:4" x14ac:dyDescent="0.15">
      <c r="C1129" s="94" t="s">
        <v>888</v>
      </c>
      <c r="D1129" s="93" t="s">
        <v>921</v>
      </c>
    </row>
    <row r="1130" spans="3:4" x14ac:dyDescent="0.15">
      <c r="C1130" s="94" t="s">
        <v>888</v>
      </c>
      <c r="D1130" s="93" t="s">
        <v>920</v>
      </c>
    </row>
    <row r="1131" spans="3:4" x14ac:dyDescent="0.15">
      <c r="C1131" s="94" t="s">
        <v>888</v>
      </c>
      <c r="D1131" s="93" t="s">
        <v>919</v>
      </c>
    </row>
    <row r="1132" spans="3:4" x14ac:dyDescent="0.15">
      <c r="C1132" s="94" t="s">
        <v>888</v>
      </c>
      <c r="D1132" s="93" t="s">
        <v>918</v>
      </c>
    </row>
    <row r="1133" spans="3:4" x14ac:dyDescent="0.15">
      <c r="C1133" s="94" t="s">
        <v>888</v>
      </c>
      <c r="D1133" s="93" t="s">
        <v>917</v>
      </c>
    </row>
    <row r="1134" spans="3:4" x14ac:dyDescent="0.15">
      <c r="C1134" s="94" t="s">
        <v>888</v>
      </c>
      <c r="D1134" s="93" t="s">
        <v>916</v>
      </c>
    </row>
    <row r="1135" spans="3:4" x14ac:dyDescent="0.15">
      <c r="C1135" s="94" t="s">
        <v>888</v>
      </c>
      <c r="D1135" s="93" t="s">
        <v>915</v>
      </c>
    </row>
    <row r="1136" spans="3:4" x14ac:dyDescent="0.15">
      <c r="C1136" s="94" t="s">
        <v>888</v>
      </c>
      <c r="D1136" s="93" t="s">
        <v>914</v>
      </c>
    </row>
    <row r="1137" spans="3:4" x14ac:dyDescent="0.15">
      <c r="C1137" s="94" t="s">
        <v>888</v>
      </c>
      <c r="D1137" s="93" t="s">
        <v>913</v>
      </c>
    </row>
    <row r="1138" spans="3:4" x14ac:dyDescent="0.15">
      <c r="C1138" s="94" t="s">
        <v>888</v>
      </c>
      <c r="D1138" s="93" t="s">
        <v>912</v>
      </c>
    </row>
    <row r="1139" spans="3:4" x14ac:dyDescent="0.15">
      <c r="C1139" s="94" t="s">
        <v>888</v>
      </c>
      <c r="D1139" s="93" t="s">
        <v>911</v>
      </c>
    </row>
    <row r="1140" spans="3:4" x14ac:dyDescent="0.15">
      <c r="C1140" s="94" t="s">
        <v>888</v>
      </c>
      <c r="D1140" s="93" t="s">
        <v>910</v>
      </c>
    </row>
    <row r="1141" spans="3:4" x14ac:dyDescent="0.15">
      <c r="C1141" s="94" t="s">
        <v>888</v>
      </c>
      <c r="D1141" s="93" t="s">
        <v>909</v>
      </c>
    </row>
    <row r="1142" spans="3:4" x14ac:dyDescent="0.15">
      <c r="C1142" s="94" t="s">
        <v>888</v>
      </c>
      <c r="D1142" s="93" t="s">
        <v>908</v>
      </c>
    </row>
    <row r="1143" spans="3:4" x14ac:dyDescent="0.15">
      <c r="C1143" s="94" t="s">
        <v>888</v>
      </c>
      <c r="D1143" s="93" t="s">
        <v>907</v>
      </c>
    </row>
    <row r="1144" spans="3:4" x14ac:dyDescent="0.15">
      <c r="C1144" s="94" t="s">
        <v>888</v>
      </c>
      <c r="D1144" s="93" t="s">
        <v>906</v>
      </c>
    </row>
    <row r="1145" spans="3:4" x14ac:dyDescent="0.15">
      <c r="C1145" s="94" t="s">
        <v>888</v>
      </c>
      <c r="D1145" s="93" t="s">
        <v>905</v>
      </c>
    </row>
    <row r="1146" spans="3:4" x14ac:dyDescent="0.15">
      <c r="C1146" s="94" t="s">
        <v>888</v>
      </c>
      <c r="D1146" s="93" t="s">
        <v>904</v>
      </c>
    </row>
    <row r="1147" spans="3:4" x14ac:dyDescent="0.15">
      <c r="C1147" s="94" t="s">
        <v>888</v>
      </c>
      <c r="D1147" s="93" t="s">
        <v>903</v>
      </c>
    </row>
    <row r="1148" spans="3:4" x14ac:dyDescent="0.15">
      <c r="C1148" s="94" t="s">
        <v>888</v>
      </c>
      <c r="D1148" s="93" t="s">
        <v>902</v>
      </c>
    </row>
    <row r="1149" spans="3:4" x14ac:dyDescent="0.15">
      <c r="C1149" s="94" t="s">
        <v>888</v>
      </c>
      <c r="D1149" s="93" t="s">
        <v>901</v>
      </c>
    </row>
    <row r="1150" spans="3:4" x14ac:dyDescent="0.15">
      <c r="C1150" s="94" t="s">
        <v>888</v>
      </c>
      <c r="D1150" s="93" t="s">
        <v>900</v>
      </c>
    </row>
    <row r="1151" spans="3:4" x14ac:dyDescent="0.15">
      <c r="C1151" s="94" t="s">
        <v>888</v>
      </c>
      <c r="D1151" s="93" t="s">
        <v>899</v>
      </c>
    </row>
    <row r="1152" spans="3:4" x14ac:dyDescent="0.15">
      <c r="C1152" s="94" t="s">
        <v>888</v>
      </c>
      <c r="D1152" s="93" t="s">
        <v>898</v>
      </c>
    </row>
    <row r="1153" spans="3:4" x14ac:dyDescent="0.15">
      <c r="C1153" s="94" t="s">
        <v>888</v>
      </c>
      <c r="D1153" s="93" t="s">
        <v>897</v>
      </c>
    </row>
    <row r="1154" spans="3:4" x14ac:dyDescent="0.15">
      <c r="C1154" s="94" t="s">
        <v>888</v>
      </c>
      <c r="D1154" s="93" t="s">
        <v>896</v>
      </c>
    </row>
    <row r="1155" spans="3:4" x14ac:dyDescent="0.15">
      <c r="C1155" s="94" t="s">
        <v>888</v>
      </c>
      <c r="D1155" s="93" t="s">
        <v>895</v>
      </c>
    </row>
    <row r="1156" spans="3:4" x14ac:dyDescent="0.15">
      <c r="C1156" s="94" t="s">
        <v>888</v>
      </c>
      <c r="D1156" s="93" t="s">
        <v>894</v>
      </c>
    </row>
    <row r="1157" spans="3:4" x14ac:dyDescent="0.15">
      <c r="C1157" s="94" t="s">
        <v>888</v>
      </c>
      <c r="D1157" s="93" t="s">
        <v>893</v>
      </c>
    </row>
    <row r="1158" spans="3:4" x14ac:dyDescent="0.15">
      <c r="C1158" s="94" t="s">
        <v>888</v>
      </c>
      <c r="D1158" s="93" t="s">
        <v>892</v>
      </c>
    </row>
    <row r="1159" spans="3:4" x14ac:dyDescent="0.15">
      <c r="C1159" s="94" t="s">
        <v>888</v>
      </c>
      <c r="D1159" s="93" t="s">
        <v>891</v>
      </c>
    </row>
    <row r="1160" spans="3:4" x14ac:dyDescent="0.15">
      <c r="C1160" s="94" t="s">
        <v>888</v>
      </c>
      <c r="D1160" s="93" t="s">
        <v>890</v>
      </c>
    </row>
    <row r="1161" spans="3:4" x14ac:dyDescent="0.15">
      <c r="C1161" s="94" t="s">
        <v>888</v>
      </c>
      <c r="D1161" s="93" t="s">
        <v>850</v>
      </c>
    </row>
    <row r="1162" spans="3:4" x14ac:dyDescent="0.15">
      <c r="C1162" s="94" t="s">
        <v>888</v>
      </c>
      <c r="D1162" s="93" t="s">
        <v>889</v>
      </c>
    </row>
    <row r="1163" spans="3:4" x14ac:dyDescent="0.15">
      <c r="C1163" s="94" t="s">
        <v>888</v>
      </c>
      <c r="D1163" s="93" t="s">
        <v>887</v>
      </c>
    </row>
    <row r="1164" spans="3:4" x14ac:dyDescent="0.15">
      <c r="C1164" s="94" t="s">
        <v>846</v>
      </c>
      <c r="D1164" s="93" t="s">
        <v>886</v>
      </c>
    </row>
    <row r="1165" spans="3:4" x14ac:dyDescent="0.15">
      <c r="C1165" s="94" t="s">
        <v>846</v>
      </c>
      <c r="D1165" s="93" t="s">
        <v>885</v>
      </c>
    </row>
    <row r="1166" spans="3:4" x14ac:dyDescent="0.15">
      <c r="C1166" s="94" t="s">
        <v>846</v>
      </c>
      <c r="D1166" s="93" t="s">
        <v>884</v>
      </c>
    </row>
    <row r="1167" spans="3:4" x14ac:dyDescent="0.15">
      <c r="C1167" s="94" t="s">
        <v>846</v>
      </c>
      <c r="D1167" s="93" t="s">
        <v>883</v>
      </c>
    </row>
    <row r="1168" spans="3:4" x14ac:dyDescent="0.15">
      <c r="C1168" s="94" t="s">
        <v>846</v>
      </c>
      <c r="D1168" s="93" t="s">
        <v>882</v>
      </c>
    </row>
    <row r="1169" spans="3:4" x14ac:dyDescent="0.15">
      <c r="C1169" s="94" t="s">
        <v>846</v>
      </c>
      <c r="D1169" s="93" t="s">
        <v>881</v>
      </c>
    </row>
    <row r="1170" spans="3:4" x14ac:dyDescent="0.15">
      <c r="C1170" s="94" t="s">
        <v>846</v>
      </c>
      <c r="D1170" s="93" t="s">
        <v>880</v>
      </c>
    </row>
    <row r="1171" spans="3:4" x14ac:dyDescent="0.15">
      <c r="C1171" s="94" t="s">
        <v>846</v>
      </c>
      <c r="D1171" s="93" t="s">
        <v>879</v>
      </c>
    </row>
    <row r="1172" spans="3:4" x14ac:dyDescent="0.15">
      <c r="C1172" s="94" t="s">
        <v>846</v>
      </c>
      <c r="D1172" s="93" t="s">
        <v>878</v>
      </c>
    </row>
    <row r="1173" spans="3:4" x14ac:dyDescent="0.15">
      <c r="C1173" s="94" t="s">
        <v>846</v>
      </c>
      <c r="D1173" s="93" t="s">
        <v>877</v>
      </c>
    </row>
    <row r="1174" spans="3:4" x14ac:dyDescent="0.15">
      <c r="C1174" s="94" t="s">
        <v>846</v>
      </c>
      <c r="D1174" s="93" t="s">
        <v>876</v>
      </c>
    </row>
    <row r="1175" spans="3:4" x14ac:dyDescent="0.15">
      <c r="C1175" s="94" t="s">
        <v>846</v>
      </c>
      <c r="D1175" s="93" t="s">
        <v>875</v>
      </c>
    </row>
    <row r="1176" spans="3:4" x14ac:dyDescent="0.15">
      <c r="C1176" s="94" t="s">
        <v>846</v>
      </c>
      <c r="D1176" s="93" t="s">
        <v>874</v>
      </c>
    </row>
    <row r="1177" spans="3:4" x14ac:dyDescent="0.15">
      <c r="C1177" s="94" t="s">
        <v>846</v>
      </c>
      <c r="D1177" s="93" t="s">
        <v>873</v>
      </c>
    </row>
    <row r="1178" spans="3:4" x14ac:dyDescent="0.15">
      <c r="C1178" s="94" t="s">
        <v>846</v>
      </c>
      <c r="D1178" s="93" t="s">
        <v>872</v>
      </c>
    </row>
    <row r="1179" spans="3:4" x14ac:dyDescent="0.15">
      <c r="C1179" s="94" t="s">
        <v>846</v>
      </c>
      <c r="D1179" s="93" t="s">
        <v>871</v>
      </c>
    </row>
    <row r="1180" spans="3:4" x14ac:dyDescent="0.15">
      <c r="C1180" s="94" t="s">
        <v>846</v>
      </c>
      <c r="D1180" s="93" t="s">
        <v>870</v>
      </c>
    </row>
    <row r="1181" spans="3:4" x14ac:dyDescent="0.15">
      <c r="C1181" s="94" t="s">
        <v>846</v>
      </c>
      <c r="D1181" s="93" t="s">
        <v>869</v>
      </c>
    </row>
    <row r="1182" spans="3:4" x14ac:dyDescent="0.15">
      <c r="C1182" s="94" t="s">
        <v>846</v>
      </c>
      <c r="D1182" s="93" t="s">
        <v>868</v>
      </c>
    </row>
    <row r="1183" spans="3:4" x14ac:dyDescent="0.15">
      <c r="C1183" s="94" t="s">
        <v>846</v>
      </c>
      <c r="D1183" s="93" t="s">
        <v>867</v>
      </c>
    </row>
    <row r="1184" spans="3:4" x14ac:dyDescent="0.15">
      <c r="C1184" s="94" t="s">
        <v>846</v>
      </c>
      <c r="D1184" s="93" t="s">
        <v>866</v>
      </c>
    </row>
    <row r="1185" spans="3:4" x14ac:dyDescent="0.15">
      <c r="C1185" s="94" t="s">
        <v>846</v>
      </c>
      <c r="D1185" s="93" t="s">
        <v>865</v>
      </c>
    </row>
    <row r="1186" spans="3:4" x14ac:dyDescent="0.15">
      <c r="C1186" s="94" t="s">
        <v>846</v>
      </c>
      <c r="D1186" s="93" t="s">
        <v>864</v>
      </c>
    </row>
    <row r="1187" spans="3:4" x14ac:dyDescent="0.15">
      <c r="C1187" s="94" t="s">
        <v>846</v>
      </c>
      <c r="D1187" s="93" t="s">
        <v>863</v>
      </c>
    </row>
    <row r="1188" spans="3:4" x14ac:dyDescent="0.15">
      <c r="C1188" s="94" t="s">
        <v>846</v>
      </c>
      <c r="D1188" s="93" t="s">
        <v>862</v>
      </c>
    </row>
    <row r="1189" spans="3:4" x14ac:dyDescent="0.15">
      <c r="C1189" s="94" t="s">
        <v>846</v>
      </c>
      <c r="D1189" s="93" t="s">
        <v>861</v>
      </c>
    </row>
    <row r="1190" spans="3:4" x14ac:dyDescent="0.15">
      <c r="C1190" s="94" t="s">
        <v>846</v>
      </c>
      <c r="D1190" s="93" t="s">
        <v>860</v>
      </c>
    </row>
    <row r="1191" spans="3:4" x14ac:dyDescent="0.15">
      <c r="C1191" s="94" t="s">
        <v>846</v>
      </c>
      <c r="D1191" s="93" t="s">
        <v>859</v>
      </c>
    </row>
    <row r="1192" spans="3:4" x14ac:dyDescent="0.15">
      <c r="C1192" s="94" t="s">
        <v>846</v>
      </c>
      <c r="D1192" s="93" t="s">
        <v>858</v>
      </c>
    </row>
    <row r="1193" spans="3:4" x14ac:dyDescent="0.15">
      <c r="C1193" s="94" t="s">
        <v>846</v>
      </c>
      <c r="D1193" s="93" t="s">
        <v>857</v>
      </c>
    </row>
    <row r="1194" spans="3:4" x14ac:dyDescent="0.15">
      <c r="C1194" s="94" t="s">
        <v>846</v>
      </c>
      <c r="D1194" s="93" t="s">
        <v>856</v>
      </c>
    </row>
    <row r="1195" spans="3:4" x14ac:dyDescent="0.15">
      <c r="C1195" s="94" t="s">
        <v>846</v>
      </c>
      <c r="D1195" s="93" t="s">
        <v>855</v>
      </c>
    </row>
    <row r="1196" spans="3:4" x14ac:dyDescent="0.15">
      <c r="C1196" s="94" t="s">
        <v>846</v>
      </c>
      <c r="D1196" s="93" t="s">
        <v>854</v>
      </c>
    </row>
    <row r="1197" spans="3:4" x14ac:dyDescent="0.15">
      <c r="C1197" s="94" t="s">
        <v>846</v>
      </c>
      <c r="D1197" s="93" t="s">
        <v>853</v>
      </c>
    </row>
    <row r="1198" spans="3:4" x14ac:dyDescent="0.15">
      <c r="C1198" s="94" t="s">
        <v>846</v>
      </c>
      <c r="D1198" s="93" t="s">
        <v>852</v>
      </c>
    </row>
    <row r="1199" spans="3:4" x14ac:dyDescent="0.15">
      <c r="C1199" s="94" t="s">
        <v>846</v>
      </c>
      <c r="D1199" s="93" t="s">
        <v>851</v>
      </c>
    </row>
    <row r="1200" spans="3:4" x14ac:dyDescent="0.15">
      <c r="C1200" s="94" t="s">
        <v>846</v>
      </c>
      <c r="D1200" s="93" t="s">
        <v>850</v>
      </c>
    </row>
    <row r="1201" spans="3:4" x14ac:dyDescent="0.15">
      <c r="C1201" s="94" t="s">
        <v>846</v>
      </c>
      <c r="D1201" s="93" t="s">
        <v>849</v>
      </c>
    </row>
    <row r="1202" spans="3:4" x14ac:dyDescent="0.15">
      <c r="C1202" s="94" t="s">
        <v>846</v>
      </c>
      <c r="D1202" s="93" t="s">
        <v>848</v>
      </c>
    </row>
    <row r="1203" spans="3:4" x14ac:dyDescent="0.15">
      <c r="C1203" s="94" t="s">
        <v>846</v>
      </c>
      <c r="D1203" s="93" t="s">
        <v>847</v>
      </c>
    </row>
    <row r="1204" spans="3:4" x14ac:dyDescent="0.15">
      <c r="C1204" s="94" t="s">
        <v>846</v>
      </c>
      <c r="D1204" s="93" t="s">
        <v>845</v>
      </c>
    </row>
    <row r="1205" spans="3:4" x14ac:dyDescent="0.15">
      <c r="C1205" s="94" t="s">
        <v>806</v>
      </c>
      <c r="D1205" s="93" t="s">
        <v>844</v>
      </c>
    </row>
    <row r="1206" spans="3:4" x14ac:dyDescent="0.15">
      <c r="C1206" s="94" t="s">
        <v>806</v>
      </c>
      <c r="D1206" s="93" t="s">
        <v>843</v>
      </c>
    </row>
    <row r="1207" spans="3:4" x14ac:dyDescent="0.15">
      <c r="C1207" s="94" t="s">
        <v>806</v>
      </c>
      <c r="D1207" s="93" t="s">
        <v>842</v>
      </c>
    </row>
    <row r="1208" spans="3:4" x14ac:dyDescent="0.15">
      <c r="C1208" s="94" t="s">
        <v>806</v>
      </c>
      <c r="D1208" s="93" t="s">
        <v>841</v>
      </c>
    </row>
    <row r="1209" spans="3:4" x14ac:dyDescent="0.15">
      <c r="C1209" s="94" t="s">
        <v>806</v>
      </c>
      <c r="D1209" s="93" t="s">
        <v>840</v>
      </c>
    </row>
    <row r="1210" spans="3:4" x14ac:dyDescent="0.15">
      <c r="C1210" s="94" t="s">
        <v>806</v>
      </c>
      <c r="D1210" s="93" t="s">
        <v>839</v>
      </c>
    </row>
    <row r="1211" spans="3:4" x14ac:dyDescent="0.15">
      <c r="C1211" s="94" t="s">
        <v>806</v>
      </c>
      <c r="D1211" s="93" t="s">
        <v>838</v>
      </c>
    </row>
    <row r="1212" spans="3:4" x14ac:dyDescent="0.15">
      <c r="C1212" s="94" t="s">
        <v>806</v>
      </c>
      <c r="D1212" s="93" t="s">
        <v>837</v>
      </c>
    </row>
    <row r="1213" spans="3:4" x14ac:dyDescent="0.15">
      <c r="C1213" s="94" t="s">
        <v>806</v>
      </c>
      <c r="D1213" s="93" t="s">
        <v>836</v>
      </c>
    </row>
    <row r="1214" spans="3:4" x14ac:dyDescent="0.15">
      <c r="C1214" s="94" t="s">
        <v>806</v>
      </c>
      <c r="D1214" s="93" t="s">
        <v>835</v>
      </c>
    </row>
    <row r="1215" spans="3:4" x14ac:dyDescent="0.15">
      <c r="C1215" s="94" t="s">
        <v>806</v>
      </c>
      <c r="D1215" s="93" t="s">
        <v>834</v>
      </c>
    </row>
    <row r="1216" spans="3:4" x14ac:dyDescent="0.15">
      <c r="C1216" s="94" t="s">
        <v>806</v>
      </c>
      <c r="D1216" s="93" t="s">
        <v>833</v>
      </c>
    </row>
    <row r="1217" spans="3:4" x14ac:dyDescent="0.15">
      <c r="C1217" s="94" t="s">
        <v>806</v>
      </c>
      <c r="D1217" s="93" t="s">
        <v>832</v>
      </c>
    </row>
    <row r="1218" spans="3:4" x14ac:dyDescent="0.15">
      <c r="C1218" s="94" t="s">
        <v>806</v>
      </c>
      <c r="D1218" s="93" t="s">
        <v>831</v>
      </c>
    </row>
    <row r="1219" spans="3:4" x14ac:dyDescent="0.15">
      <c r="C1219" s="94" t="s">
        <v>806</v>
      </c>
      <c r="D1219" s="93" t="s">
        <v>830</v>
      </c>
    </row>
    <row r="1220" spans="3:4" x14ac:dyDescent="0.15">
      <c r="C1220" s="94" t="s">
        <v>806</v>
      </c>
      <c r="D1220" s="93" t="s">
        <v>829</v>
      </c>
    </row>
    <row r="1221" spans="3:4" x14ac:dyDescent="0.15">
      <c r="C1221" s="94" t="s">
        <v>806</v>
      </c>
      <c r="D1221" s="93" t="s">
        <v>828</v>
      </c>
    </row>
    <row r="1222" spans="3:4" x14ac:dyDescent="0.15">
      <c r="C1222" s="94" t="s">
        <v>806</v>
      </c>
      <c r="D1222" s="93" t="s">
        <v>827</v>
      </c>
    </row>
    <row r="1223" spans="3:4" x14ac:dyDescent="0.15">
      <c r="C1223" s="94" t="s">
        <v>806</v>
      </c>
      <c r="D1223" s="93" t="s">
        <v>826</v>
      </c>
    </row>
    <row r="1224" spans="3:4" x14ac:dyDescent="0.15">
      <c r="C1224" s="94" t="s">
        <v>806</v>
      </c>
      <c r="D1224" s="93" t="s">
        <v>825</v>
      </c>
    </row>
    <row r="1225" spans="3:4" x14ac:dyDescent="0.15">
      <c r="C1225" s="94" t="s">
        <v>806</v>
      </c>
      <c r="D1225" s="93" t="s">
        <v>824</v>
      </c>
    </row>
    <row r="1226" spans="3:4" x14ac:dyDescent="0.15">
      <c r="C1226" s="94" t="s">
        <v>806</v>
      </c>
      <c r="D1226" s="93" t="s">
        <v>823</v>
      </c>
    </row>
    <row r="1227" spans="3:4" x14ac:dyDescent="0.15">
      <c r="C1227" s="94" t="s">
        <v>806</v>
      </c>
      <c r="D1227" s="93" t="s">
        <v>822</v>
      </c>
    </row>
    <row r="1228" spans="3:4" x14ac:dyDescent="0.15">
      <c r="C1228" s="94" t="s">
        <v>806</v>
      </c>
      <c r="D1228" s="93" t="s">
        <v>821</v>
      </c>
    </row>
    <row r="1229" spans="3:4" x14ac:dyDescent="0.15">
      <c r="C1229" s="94" t="s">
        <v>806</v>
      </c>
      <c r="D1229" s="93" t="s">
        <v>820</v>
      </c>
    </row>
    <row r="1230" spans="3:4" x14ac:dyDescent="0.15">
      <c r="C1230" s="94" t="s">
        <v>806</v>
      </c>
      <c r="D1230" s="93" t="s">
        <v>819</v>
      </c>
    </row>
    <row r="1231" spans="3:4" x14ac:dyDescent="0.15">
      <c r="C1231" s="94" t="s">
        <v>806</v>
      </c>
      <c r="D1231" s="93" t="s">
        <v>818</v>
      </c>
    </row>
    <row r="1232" spans="3:4" x14ac:dyDescent="0.15">
      <c r="C1232" s="94" t="s">
        <v>806</v>
      </c>
      <c r="D1232" s="93" t="s">
        <v>817</v>
      </c>
    </row>
    <row r="1233" spans="3:4" x14ac:dyDescent="0.15">
      <c r="C1233" s="94" t="s">
        <v>806</v>
      </c>
      <c r="D1233" s="93" t="s">
        <v>816</v>
      </c>
    </row>
    <row r="1234" spans="3:4" x14ac:dyDescent="0.15">
      <c r="C1234" s="94" t="s">
        <v>806</v>
      </c>
      <c r="D1234" s="93" t="s">
        <v>815</v>
      </c>
    </row>
    <row r="1235" spans="3:4" x14ac:dyDescent="0.15">
      <c r="C1235" s="94" t="s">
        <v>806</v>
      </c>
      <c r="D1235" s="93" t="s">
        <v>814</v>
      </c>
    </row>
    <row r="1236" spans="3:4" x14ac:dyDescent="0.15">
      <c r="C1236" s="94" t="s">
        <v>806</v>
      </c>
      <c r="D1236" s="93" t="s">
        <v>813</v>
      </c>
    </row>
    <row r="1237" spans="3:4" x14ac:dyDescent="0.15">
      <c r="C1237" s="94" t="s">
        <v>806</v>
      </c>
      <c r="D1237" s="93" t="s">
        <v>812</v>
      </c>
    </row>
    <row r="1238" spans="3:4" x14ac:dyDescent="0.15">
      <c r="C1238" s="94" t="s">
        <v>806</v>
      </c>
      <c r="D1238" s="93" t="s">
        <v>811</v>
      </c>
    </row>
    <row r="1239" spans="3:4" x14ac:dyDescent="0.15">
      <c r="C1239" s="94" t="s">
        <v>806</v>
      </c>
      <c r="D1239" s="93" t="s">
        <v>810</v>
      </c>
    </row>
    <row r="1240" spans="3:4" x14ac:dyDescent="0.15">
      <c r="C1240" s="94" t="s">
        <v>806</v>
      </c>
      <c r="D1240" s="93" t="s">
        <v>809</v>
      </c>
    </row>
    <row r="1241" spans="3:4" x14ac:dyDescent="0.15">
      <c r="C1241" s="94" t="s">
        <v>806</v>
      </c>
      <c r="D1241" s="93" t="s">
        <v>808</v>
      </c>
    </row>
    <row r="1242" spans="3:4" x14ac:dyDescent="0.15">
      <c r="C1242" s="94" t="s">
        <v>806</v>
      </c>
      <c r="D1242" s="93" t="s">
        <v>807</v>
      </c>
    </row>
    <row r="1243" spans="3:4" x14ac:dyDescent="0.15">
      <c r="C1243" s="94" t="s">
        <v>806</v>
      </c>
      <c r="D1243" s="93" t="s">
        <v>805</v>
      </c>
    </row>
    <row r="1244" spans="3:4" x14ac:dyDescent="0.15">
      <c r="C1244" s="94" t="s">
        <v>776</v>
      </c>
      <c r="D1244" s="93" t="s">
        <v>804</v>
      </c>
    </row>
    <row r="1245" spans="3:4" x14ac:dyDescent="0.15">
      <c r="C1245" s="94" t="s">
        <v>776</v>
      </c>
      <c r="D1245" s="93" t="s">
        <v>803</v>
      </c>
    </row>
    <row r="1246" spans="3:4" x14ac:dyDescent="0.15">
      <c r="C1246" s="94" t="s">
        <v>776</v>
      </c>
      <c r="D1246" s="93" t="s">
        <v>802</v>
      </c>
    </row>
    <row r="1247" spans="3:4" x14ac:dyDescent="0.15">
      <c r="C1247" s="94" t="s">
        <v>776</v>
      </c>
      <c r="D1247" s="93" t="s">
        <v>801</v>
      </c>
    </row>
    <row r="1248" spans="3:4" x14ac:dyDescent="0.15">
      <c r="C1248" s="94" t="s">
        <v>776</v>
      </c>
      <c r="D1248" s="93" t="s">
        <v>800</v>
      </c>
    </row>
    <row r="1249" spans="3:4" x14ac:dyDescent="0.15">
      <c r="C1249" s="94" t="s">
        <v>776</v>
      </c>
      <c r="D1249" s="93" t="s">
        <v>799</v>
      </c>
    </row>
    <row r="1250" spans="3:4" x14ac:dyDescent="0.15">
      <c r="C1250" s="94" t="s">
        <v>776</v>
      </c>
      <c r="D1250" s="93" t="s">
        <v>798</v>
      </c>
    </row>
    <row r="1251" spans="3:4" x14ac:dyDescent="0.15">
      <c r="C1251" s="94" t="s">
        <v>776</v>
      </c>
      <c r="D1251" s="93" t="s">
        <v>797</v>
      </c>
    </row>
    <row r="1252" spans="3:4" x14ac:dyDescent="0.15">
      <c r="C1252" s="94" t="s">
        <v>776</v>
      </c>
      <c r="D1252" s="93" t="s">
        <v>796</v>
      </c>
    </row>
    <row r="1253" spans="3:4" x14ac:dyDescent="0.15">
      <c r="C1253" s="94" t="s">
        <v>776</v>
      </c>
      <c r="D1253" s="93" t="s">
        <v>795</v>
      </c>
    </row>
    <row r="1254" spans="3:4" x14ac:dyDescent="0.15">
      <c r="C1254" s="94" t="s">
        <v>776</v>
      </c>
      <c r="D1254" s="93" t="s">
        <v>794</v>
      </c>
    </row>
    <row r="1255" spans="3:4" x14ac:dyDescent="0.15">
      <c r="C1255" s="94" t="s">
        <v>776</v>
      </c>
      <c r="D1255" s="93" t="s">
        <v>793</v>
      </c>
    </row>
    <row r="1256" spans="3:4" x14ac:dyDescent="0.15">
      <c r="C1256" s="94" t="s">
        <v>776</v>
      </c>
      <c r="D1256" s="93" t="s">
        <v>792</v>
      </c>
    </row>
    <row r="1257" spans="3:4" x14ac:dyDescent="0.15">
      <c r="C1257" s="94" t="s">
        <v>776</v>
      </c>
      <c r="D1257" s="93" t="s">
        <v>791</v>
      </c>
    </row>
    <row r="1258" spans="3:4" x14ac:dyDescent="0.15">
      <c r="C1258" s="94" t="s">
        <v>776</v>
      </c>
      <c r="D1258" s="93" t="s">
        <v>516</v>
      </c>
    </row>
    <row r="1259" spans="3:4" x14ac:dyDescent="0.15">
      <c r="C1259" s="94" t="s">
        <v>776</v>
      </c>
      <c r="D1259" s="93" t="s">
        <v>790</v>
      </c>
    </row>
    <row r="1260" spans="3:4" x14ac:dyDescent="0.15">
      <c r="C1260" s="94" t="s">
        <v>776</v>
      </c>
      <c r="D1260" s="93" t="s">
        <v>789</v>
      </c>
    </row>
    <row r="1261" spans="3:4" x14ac:dyDescent="0.15">
      <c r="C1261" s="94" t="s">
        <v>776</v>
      </c>
      <c r="D1261" s="93" t="s">
        <v>788</v>
      </c>
    </row>
    <row r="1262" spans="3:4" x14ac:dyDescent="0.15">
      <c r="C1262" s="94" t="s">
        <v>776</v>
      </c>
      <c r="D1262" s="93" t="s">
        <v>787</v>
      </c>
    </row>
    <row r="1263" spans="3:4" x14ac:dyDescent="0.15">
      <c r="C1263" s="94" t="s">
        <v>776</v>
      </c>
      <c r="D1263" s="93" t="s">
        <v>786</v>
      </c>
    </row>
    <row r="1264" spans="3:4" x14ac:dyDescent="0.15">
      <c r="C1264" s="94" t="s">
        <v>776</v>
      </c>
      <c r="D1264" s="93" t="s">
        <v>785</v>
      </c>
    </row>
    <row r="1265" spans="3:4" x14ac:dyDescent="0.15">
      <c r="C1265" s="94" t="s">
        <v>776</v>
      </c>
      <c r="D1265" s="93" t="s">
        <v>784</v>
      </c>
    </row>
    <row r="1266" spans="3:4" x14ac:dyDescent="0.15">
      <c r="C1266" s="94" t="s">
        <v>776</v>
      </c>
      <c r="D1266" s="93" t="s">
        <v>783</v>
      </c>
    </row>
    <row r="1267" spans="3:4" x14ac:dyDescent="0.15">
      <c r="C1267" s="94" t="s">
        <v>776</v>
      </c>
      <c r="D1267" s="93" t="s">
        <v>782</v>
      </c>
    </row>
    <row r="1268" spans="3:4" x14ac:dyDescent="0.15">
      <c r="C1268" s="94" t="s">
        <v>776</v>
      </c>
      <c r="D1268" s="93" t="s">
        <v>781</v>
      </c>
    </row>
    <row r="1269" spans="3:4" x14ac:dyDescent="0.15">
      <c r="C1269" s="94" t="s">
        <v>776</v>
      </c>
      <c r="D1269" s="93" t="s">
        <v>780</v>
      </c>
    </row>
    <row r="1270" spans="3:4" x14ac:dyDescent="0.15">
      <c r="C1270" s="94" t="s">
        <v>776</v>
      </c>
      <c r="D1270" s="93" t="s">
        <v>779</v>
      </c>
    </row>
    <row r="1271" spans="3:4" x14ac:dyDescent="0.15">
      <c r="C1271" s="94" t="s">
        <v>776</v>
      </c>
      <c r="D1271" s="93" t="s">
        <v>778</v>
      </c>
    </row>
    <row r="1272" spans="3:4" x14ac:dyDescent="0.15">
      <c r="C1272" s="94" t="s">
        <v>776</v>
      </c>
      <c r="D1272" s="93" t="s">
        <v>777</v>
      </c>
    </row>
    <row r="1273" spans="3:4" x14ac:dyDescent="0.15">
      <c r="C1273" s="94" t="s">
        <v>776</v>
      </c>
      <c r="D1273" s="93" t="s">
        <v>775</v>
      </c>
    </row>
    <row r="1274" spans="3:4" x14ac:dyDescent="0.15">
      <c r="C1274" s="94" t="s">
        <v>756</v>
      </c>
      <c r="D1274" s="93" t="s">
        <v>774</v>
      </c>
    </row>
    <row r="1275" spans="3:4" x14ac:dyDescent="0.15">
      <c r="C1275" s="94" t="s">
        <v>756</v>
      </c>
      <c r="D1275" s="93" t="s">
        <v>773</v>
      </c>
    </row>
    <row r="1276" spans="3:4" x14ac:dyDescent="0.15">
      <c r="C1276" s="94" t="s">
        <v>756</v>
      </c>
      <c r="D1276" s="93" t="s">
        <v>772</v>
      </c>
    </row>
    <row r="1277" spans="3:4" x14ac:dyDescent="0.15">
      <c r="C1277" s="94" t="s">
        <v>756</v>
      </c>
      <c r="D1277" s="93" t="s">
        <v>771</v>
      </c>
    </row>
    <row r="1278" spans="3:4" x14ac:dyDescent="0.15">
      <c r="C1278" s="94" t="s">
        <v>756</v>
      </c>
      <c r="D1278" s="93" t="s">
        <v>770</v>
      </c>
    </row>
    <row r="1279" spans="3:4" x14ac:dyDescent="0.15">
      <c r="C1279" s="94" t="s">
        <v>756</v>
      </c>
      <c r="D1279" s="93" t="s">
        <v>769</v>
      </c>
    </row>
    <row r="1280" spans="3:4" x14ac:dyDescent="0.15">
      <c r="C1280" s="94" t="s">
        <v>756</v>
      </c>
      <c r="D1280" s="93" t="s">
        <v>768</v>
      </c>
    </row>
    <row r="1281" spans="3:4" x14ac:dyDescent="0.15">
      <c r="C1281" s="94" t="s">
        <v>756</v>
      </c>
      <c r="D1281" s="93" t="s">
        <v>767</v>
      </c>
    </row>
    <row r="1282" spans="3:4" x14ac:dyDescent="0.15">
      <c r="C1282" s="94" t="s">
        <v>756</v>
      </c>
      <c r="D1282" s="93" t="s">
        <v>766</v>
      </c>
    </row>
    <row r="1283" spans="3:4" x14ac:dyDescent="0.15">
      <c r="C1283" s="94" t="s">
        <v>756</v>
      </c>
      <c r="D1283" s="93" t="s">
        <v>765</v>
      </c>
    </row>
    <row r="1284" spans="3:4" x14ac:dyDescent="0.15">
      <c r="C1284" s="94" t="s">
        <v>756</v>
      </c>
      <c r="D1284" s="93" t="s">
        <v>764</v>
      </c>
    </row>
    <row r="1285" spans="3:4" x14ac:dyDescent="0.15">
      <c r="C1285" s="94" t="s">
        <v>756</v>
      </c>
      <c r="D1285" s="93" t="s">
        <v>763</v>
      </c>
    </row>
    <row r="1286" spans="3:4" x14ac:dyDescent="0.15">
      <c r="C1286" s="94" t="s">
        <v>756</v>
      </c>
      <c r="D1286" s="93" t="s">
        <v>762</v>
      </c>
    </row>
    <row r="1287" spans="3:4" x14ac:dyDescent="0.15">
      <c r="C1287" s="94" t="s">
        <v>756</v>
      </c>
      <c r="D1287" s="93" t="s">
        <v>761</v>
      </c>
    </row>
    <row r="1288" spans="3:4" x14ac:dyDescent="0.15">
      <c r="C1288" s="94" t="s">
        <v>756</v>
      </c>
      <c r="D1288" s="93" t="s">
        <v>760</v>
      </c>
    </row>
    <row r="1289" spans="3:4" x14ac:dyDescent="0.15">
      <c r="C1289" s="94" t="s">
        <v>756</v>
      </c>
      <c r="D1289" s="93" t="s">
        <v>759</v>
      </c>
    </row>
    <row r="1290" spans="3:4" x14ac:dyDescent="0.15">
      <c r="C1290" s="94" t="s">
        <v>756</v>
      </c>
      <c r="D1290" s="93" t="s">
        <v>758</v>
      </c>
    </row>
    <row r="1291" spans="3:4" x14ac:dyDescent="0.15">
      <c r="C1291" s="94" t="s">
        <v>756</v>
      </c>
      <c r="D1291" s="93" t="s">
        <v>757</v>
      </c>
    </row>
    <row r="1292" spans="3:4" x14ac:dyDescent="0.15">
      <c r="C1292" s="94" t="s">
        <v>756</v>
      </c>
      <c r="D1292" s="93" t="s">
        <v>755</v>
      </c>
    </row>
    <row r="1293" spans="3:4" x14ac:dyDescent="0.15">
      <c r="C1293" s="94" t="s">
        <v>737</v>
      </c>
      <c r="D1293" s="93" t="s">
        <v>754</v>
      </c>
    </row>
    <row r="1294" spans="3:4" x14ac:dyDescent="0.15">
      <c r="C1294" s="94" t="s">
        <v>737</v>
      </c>
      <c r="D1294" s="93" t="s">
        <v>753</v>
      </c>
    </row>
    <row r="1295" spans="3:4" x14ac:dyDescent="0.15">
      <c r="C1295" s="94" t="s">
        <v>737</v>
      </c>
      <c r="D1295" s="93" t="s">
        <v>752</v>
      </c>
    </row>
    <row r="1296" spans="3:4" x14ac:dyDescent="0.15">
      <c r="C1296" s="94" t="s">
        <v>737</v>
      </c>
      <c r="D1296" s="93" t="s">
        <v>751</v>
      </c>
    </row>
    <row r="1297" spans="3:4" x14ac:dyDescent="0.15">
      <c r="C1297" s="94" t="s">
        <v>737</v>
      </c>
      <c r="D1297" s="93" t="s">
        <v>750</v>
      </c>
    </row>
    <row r="1298" spans="3:4" x14ac:dyDescent="0.15">
      <c r="C1298" s="94" t="s">
        <v>737</v>
      </c>
      <c r="D1298" s="93" t="s">
        <v>749</v>
      </c>
    </row>
    <row r="1299" spans="3:4" x14ac:dyDescent="0.15">
      <c r="C1299" s="94" t="s">
        <v>737</v>
      </c>
      <c r="D1299" s="93" t="s">
        <v>748</v>
      </c>
    </row>
    <row r="1300" spans="3:4" x14ac:dyDescent="0.15">
      <c r="C1300" s="94" t="s">
        <v>737</v>
      </c>
      <c r="D1300" s="93" t="s">
        <v>747</v>
      </c>
    </row>
    <row r="1301" spans="3:4" x14ac:dyDescent="0.15">
      <c r="C1301" s="94" t="s">
        <v>737</v>
      </c>
      <c r="D1301" s="93" t="s">
        <v>746</v>
      </c>
    </row>
    <row r="1302" spans="3:4" x14ac:dyDescent="0.15">
      <c r="C1302" s="94" t="s">
        <v>737</v>
      </c>
      <c r="D1302" s="93" t="s">
        <v>745</v>
      </c>
    </row>
    <row r="1303" spans="3:4" x14ac:dyDescent="0.15">
      <c r="C1303" s="94" t="s">
        <v>737</v>
      </c>
      <c r="D1303" s="93" t="s">
        <v>744</v>
      </c>
    </row>
    <row r="1304" spans="3:4" x14ac:dyDescent="0.15">
      <c r="C1304" s="94" t="s">
        <v>737</v>
      </c>
      <c r="D1304" s="93" t="s">
        <v>372</v>
      </c>
    </row>
    <row r="1305" spans="3:4" x14ac:dyDescent="0.15">
      <c r="C1305" s="94" t="s">
        <v>737</v>
      </c>
      <c r="D1305" s="93" t="s">
        <v>743</v>
      </c>
    </row>
    <row r="1306" spans="3:4" x14ac:dyDescent="0.15">
      <c r="C1306" s="94" t="s">
        <v>737</v>
      </c>
      <c r="D1306" s="93" t="s">
        <v>742</v>
      </c>
    </row>
    <row r="1307" spans="3:4" x14ac:dyDescent="0.15">
      <c r="C1307" s="94" t="s">
        <v>737</v>
      </c>
      <c r="D1307" s="93" t="s">
        <v>741</v>
      </c>
    </row>
    <row r="1308" spans="3:4" x14ac:dyDescent="0.15">
      <c r="C1308" s="94" t="s">
        <v>737</v>
      </c>
      <c r="D1308" s="93" t="s">
        <v>740</v>
      </c>
    </row>
    <row r="1309" spans="3:4" x14ac:dyDescent="0.15">
      <c r="C1309" s="94" t="s">
        <v>737</v>
      </c>
      <c r="D1309" s="93" t="s">
        <v>739</v>
      </c>
    </row>
    <row r="1310" spans="3:4" x14ac:dyDescent="0.15">
      <c r="C1310" s="94" t="s">
        <v>737</v>
      </c>
      <c r="D1310" s="93" t="s">
        <v>738</v>
      </c>
    </row>
    <row r="1311" spans="3:4" x14ac:dyDescent="0.15">
      <c r="C1311" s="94" t="s">
        <v>737</v>
      </c>
      <c r="D1311" s="93" t="s">
        <v>736</v>
      </c>
    </row>
    <row r="1312" spans="3:4" x14ac:dyDescent="0.15">
      <c r="C1312" s="94" t="s">
        <v>709</v>
      </c>
      <c r="D1312" s="93" t="s">
        <v>735</v>
      </c>
    </row>
    <row r="1313" spans="3:4" x14ac:dyDescent="0.15">
      <c r="C1313" s="94" t="s">
        <v>709</v>
      </c>
      <c r="D1313" s="93" t="s">
        <v>734</v>
      </c>
    </row>
    <row r="1314" spans="3:4" x14ac:dyDescent="0.15">
      <c r="C1314" s="94" t="s">
        <v>709</v>
      </c>
      <c r="D1314" s="93" t="s">
        <v>733</v>
      </c>
    </row>
    <row r="1315" spans="3:4" x14ac:dyDescent="0.15">
      <c r="C1315" s="94" t="s">
        <v>709</v>
      </c>
      <c r="D1315" s="93" t="s">
        <v>732</v>
      </c>
    </row>
    <row r="1316" spans="3:4" x14ac:dyDescent="0.15">
      <c r="C1316" s="94" t="s">
        <v>709</v>
      </c>
      <c r="D1316" s="93" t="s">
        <v>731</v>
      </c>
    </row>
    <row r="1317" spans="3:4" x14ac:dyDescent="0.15">
      <c r="C1317" s="94" t="s">
        <v>709</v>
      </c>
      <c r="D1317" s="93" t="s">
        <v>730</v>
      </c>
    </row>
    <row r="1318" spans="3:4" x14ac:dyDescent="0.15">
      <c r="C1318" s="94" t="s">
        <v>709</v>
      </c>
      <c r="D1318" s="93" t="s">
        <v>729</v>
      </c>
    </row>
    <row r="1319" spans="3:4" x14ac:dyDescent="0.15">
      <c r="C1319" s="94" t="s">
        <v>709</v>
      </c>
      <c r="D1319" s="93" t="s">
        <v>728</v>
      </c>
    </row>
    <row r="1320" spans="3:4" x14ac:dyDescent="0.15">
      <c r="C1320" s="94" t="s">
        <v>709</v>
      </c>
      <c r="D1320" s="93" t="s">
        <v>727</v>
      </c>
    </row>
    <row r="1321" spans="3:4" x14ac:dyDescent="0.15">
      <c r="C1321" s="94" t="s">
        <v>709</v>
      </c>
      <c r="D1321" s="93" t="s">
        <v>726</v>
      </c>
    </row>
    <row r="1322" spans="3:4" x14ac:dyDescent="0.15">
      <c r="C1322" s="94" t="s">
        <v>709</v>
      </c>
      <c r="D1322" s="93" t="s">
        <v>725</v>
      </c>
    </row>
    <row r="1323" spans="3:4" x14ac:dyDescent="0.15">
      <c r="C1323" s="94" t="s">
        <v>709</v>
      </c>
      <c r="D1323" s="93" t="s">
        <v>724</v>
      </c>
    </row>
    <row r="1324" spans="3:4" x14ac:dyDescent="0.15">
      <c r="C1324" s="94" t="s">
        <v>709</v>
      </c>
      <c r="D1324" s="93" t="s">
        <v>723</v>
      </c>
    </row>
    <row r="1325" spans="3:4" x14ac:dyDescent="0.15">
      <c r="C1325" s="94" t="s">
        <v>709</v>
      </c>
      <c r="D1325" s="93" t="s">
        <v>722</v>
      </c>
    </row>
    <row r="1326" spans="3:4" x14ac:dyDescent="0.15">
      <c r="C1326" s="94" t="s">
        <v>709</v>
      </c>
      <c r="D1326" s="93" t="s">
        <v>721</v>
      </c>
    </row>
    <row r="1327" spans="3:4" x14ac:dyDescent="0.15">
      <c r="C1327" s="94" t="s">
        <v>709</v>
      </c>
      <c r="D1327" s="93" t="s">
        <v>720</v>
      </c>
    </row>
    <row r="1328" spans="3:4" x14ac:dyDescent="0.15">
      <c r="C1328" s="94" t="s">
        <v>709</v>
      </c>
      <c r="D1328" s="93" t="s">
        <v>719</v>
      </c>
    </row>
    <row r="1329" spans="3:4" x14ac:dyDescent="0.15">
      <c r="C1329" s="94" t="s">
        <v>709</v>
      </c>
      <c r="D1329" s="93" t="s">
        <v>718</v>
      </c>
    </row>
    <row r="1330" spans="3:4" x14ac:dyDescent="0.15">
      <c r="C1330" s="94" t="s">
        <v>709</v>
      </c>
      <c r="D1330" s="93" t="s">
        <v>717</v>
      </c>
    </row>
    <row r="1331" spans="3:4" x14ac:dyDescent="0.15">
      <c r="C1331" s="94" t="s">
        <v>709</v>
      </c>
      <c r="D1331" s="93" t="s">
        <v>716</v>
      </c>
    </row>
    <row r="1332" spans="3:4" x14ac:dyDescent="0.15">
      <c r="C1332" s="94" t="s">
        <v>709</v>
      </c>
      <c r="D1332" s="93" t="s">
        <v>715</v>
      </c>
    </row>
    <row r="1333" spans="3:4" x14ac:dyDescent="0.15">
      <c r="C1333" s="94" t="s">
        <v>709</v>
      </c>
      <c r="D1333" s="93" t="s">
        <v>714</v>
      </c>
    </row>
    <row r="1334" spans="3:4" x14ac:dyDescent="0.15">
      <c r="C1334" s="94" t="s">
        <v>709</v>
      </c>
      <c r="D1334" s="93" t="s">
        <v>713</v>
      </c>
    </row>
    <row r="1335" spans="3:4" x14ac:dyDescent="0.15">
      <c r="C1335" s="94" t="s">
        <v>709</v>
      </c>
      <c r="D1335" s="93" t="s">
        <v>712</v>
      </c>
    </row>
    <row r="1336" spans="3:4" x14ac:dyDescent="0.15">
      <c r="C1336" s="94" t="s">
        <v>709</v>
      </c>
      <c r="D1336" s="93" t="s">
        <v>711</v>
      </c>
    </row>
    <row r="1337" spans="3:4" x14ac:dyDescent="0.15">
      <c r="C1337" s="94" t="s">
        <v>709</v>
      </c>
      <c r="D1337" s="93" t="s">
        <v>710</v>
      </c>
    </row>
    <row r="1338" spans="3:4" x14ac:dyDescent="0.15">
      <c r="C1338" s="94" t="s">
        <v>709</v>
      </c>
      <c r="D1338" s="93" t="s">
        <v>708</v>
      </c>
    </row>
    <row r="1339" spans="3:4" x14ac:dyDescent="0.15">
      <c r="C1339" s="94" t="s">
        <v>685</v>
      </c>
      <c r="D1339" s="93" t="s">
        <v>707</v>
      </c>
    </row>
    <row r="1340" spans="3:4" x14ac:dyDescent="0.15">
      <c r="C1340" s="94" t="s">
        <v>685</v>
      </c>
      <c r="D1340" s="93" t="s">
        <v>706</v>
      </c>
    </row>
    <row r="1341" spans="3:4" x14ac:dyDescent="0.15">
      <c r="C1341" s="94" t="s">
        <v>685</v>
      </c>
      <c r="D1341" s="93" t="s">
        <v>705</v>
      </c>
    </row>
    <row r="1342" spans="3:4" x14ac:dyDescent="0.15">
      <c r="C1342" s="94" t="s">
        <v>685</v>
      </c>
      <c r="D1342" s="93" t="s">
        <v>704</v>
      </c>
    </row>
    <row r="1343" spans="3:4" x14ac:dyDescent="0.15">
      <c r="C1343" s="94" t="s">
        <v>685</v>
      </c>
      <c r="D1343" s="93" t="s">
        <v>703</v>
      </c>
    </row>
    <row r="1344" spans="3:4" x14ac:dyDescent="0.15">
      <c r="C1344" s="94" t="s">
        <v>685</v>
      </c>
      <c r="D1344" s="93" t="s">
        <v>702</v>
      </c>
    </row>
    <row r="1345" spans="3:4" x14ac:dyDescent="0.15">
      <c r="C1345" s="94" t="s">
        <v>685</v>
      </c>
      <c r="D1345" s="93" t="s">
        <v>701</v>
      </c>
    </row>
    <row r="1346" spans="3:4" x14ac:dyDescent="0.15">
      <c r="C1346" s="94" t="s">
        <v>685</v>
      </c>
      <c r="D1346" s="93" t="s">
        <v>700</v>
      </c>
    </row>
    <row r="1347" spans="3:4" x14ac:dyDescent="0.15">
      <c r="C1347" s="94" t="s">
        <v>685</v>
      </c>
      <c r="D1347" s="93" t="s">
        <v>699</v>
      </c>
    </row>
    <row r="1348" spans="3:4" x14ac:dyDescent="0.15">
      <c r="C1348" s="94" t="s">
        <v>685</v>
      </c>
      <c r="D1348" s="93" t="s">
        <v>698</v>
      </c>
    </row>
    <row r="1349" spans="3:4" x14ac:dyDescent="0.15">
      <c r="C1349" s="94" t="s">
        <v>685</v>
      </c>
      <c r="D1349" s="93" t="s">
        <v>697</v>
      </c>
    </row>
    <row r="1350" spans="3:4" x14ac:dyDescent="0.15">
      <c r="C1350" s="94" t="s">
        <v>685</v>
      </c>
      <c r="D1350" s="93" t="s">
        <v>696</v>
      </c>
    </row>
    <row r="1351" spans="3:4" x14ac:dyDescent="0.15">
      <c r="C1351" s="94" t="s">
        <v>685</v>
      </c>
      <c r="D1351" s="93" t="s">
        <v>695</v>
      </c>
    </row>
    <row r="1352" spans="3:4" x14ac:dyDescent="0.15">
      <c r="C1352" s="94" t="s">
        <v>685</v>
      </c>
      <c r="D1352" s="93" t="s">
        <v>694</v>
      </c>
    </row>
    <row r="1353" spans="3:4" x14ac:dyDescent="0.15">
      <c r="C1353" s="94" t="s">
        <v>685</v>
      </c>
      <c r="D1353" s="93" t="s">
        <v>693</v>
      </c>
    </row>
    <row r="1354" spans="3:4" x14ac:dyDescent="0.15">
      <c r="C1354" s="94" t="s">
        <v>685</v>
      </c>
      <c r="D1354" s="93" t="s">
        <v>692</v>
      </c>
    </row>
    <row r="1355" spans="3:4" x14ac:dyDescent="0.15">
      <c r="C1355" s="94" t="s">
        <v>685</v>
      </c>
      <c r="D1355" s="93" t="s">
        <v>691</v>
      </c>
    </row>
    <row r="1356" spans="3:4" x14ac:dyDescent="0.15">
      <c r="C1356" s="94" t="s">
        <v>685</v>
      </c>
      <c r="D1356" s="93" t="s">
        <v>690</v>
      </c>
    </row>
    <row r="1357" spans="3:4" x14ac:dyDescent="0.15">
      <c r="C1357" s="94" t="s">
        <v>685</v>
      </c>
      <c r="D1357" s="93" t="s">
        <v>689</v>
      </c>
    </row>
    <row r="1358" spans="3:4" x14ac:dyDescent="0.15">
      <c r="C1358" s="94" t="s">
        <v>685</v>
      </c>
      <c r="D1358" s="93" t="s">
        <v>688</v>
      </c>
    </row>
    <row r="1359" spans="3:4" x14ac:dyDescent="0.15">
      <c r="C1359" s="94" t="s">
        <v>685</v>
      </c>
      <c r="D1359" s="93" t="s">
        <v>687</v>
      </c>
    </row>
    <row r="1360" spans="3:4" x14ac:dyDescent="0.15">
      <c r="C1360" s="94" t="s">
        <v>685</v>
      </c>
      <c r="D1360" s="93" t="s">
        <v>686</v>
      </c>
    </row>
    <row r="1361" spans="3:4" x14ac:dyDescent="0.15">
      <c r="C1361" s="94" t="s">
        <v>685</v>
      </c>
      <c r="D1361" s="93" t="s">
        <v>684</v>
      </c>
    </row>
    <row r="1362" spans="3:4" x14ac:dyDescent="0.15">
      <c r="C1362" s="94" t="s">
        <v>665</v>
      </c>
      <c r="D1362" s="93" t="s">
        <v>683</v>
      </c>
    </row>
    <row r="1363" spans="3:4" x14ac:dyDescent="0.15">
      <c r="C1363" s="94" t="s">
        <v>665</v>
      </c>
      <c r="D1363" s="93" t="s">
        <v>682</v>
      </c>
    </row>
    <row r="1364" spans="3:4" x14ac:dyDescent="0.15">
      <c r="C1364" s="94" t="s">
        <v>665</v>
      </c>
      <c r="D1364" s="93" t="s">
        <v>681</v>
      </c>
    </row>
    <row r="1365" spans="3:4" x14ac:dyDescent="0.15">
      <c r="C1365" s="94" t="s">
        <v>665</v>
      </c>
      <c r="D1365" s="93" t="s">
        <v>680</v>
      </c>
    </row>
    <row r="1366" spans="3:4" x14ac:dyDescent="0.15">
      <c r="C1366" s="94" t="s">
        <v>665</v>
      </c>
      <c r="D1366" s="93" t="s">
        <v>679</v>
      </c>
    </row>
    <row r="1367" spans="3:4" x14ac:dyDescent="0.15">
      <c r="C1367" s="94" t="s">
        <v>665</v>
      </c>
      <c r="D1367" s="93" t="s">
        <v>678</v>
      </c>
    </row>
    <row r="1368" spans="3:4" x14ac:dyDescent="0.15">
      <c r="C1368" s="94" t="s">
        <v>665</v>
      </c>
      <c r="D1368" s="93" t="s">
        <v>677</v>
      </c>
    </row>
    <row r="1369" spans="3:4" x14ac:dyDescent="0.15">
      <c r="C1369" s="94" t="s">
        <v>665</v>
      </c>
      <c r="D1369" s="93" t="s">
        <v>676</v>
      </c>
    </row>
    <row r="1370" spans="3:4" x14ac:dyDescent="0.15">
      <c r="C1370" s="94" t="s">
        <v>665</v>
      </c>
      <c r="D1370" s="93" t="s">
        <v>675</v>
      </c>
    </row>
    <row r="1371" spans="3:4" x14ac:dyDescent="0.15">
      <c r="C1371" s="94" t="s">
        <v>665</v>
      </c>
      <c r="D1371" s="93" t="s">
        <v>674</v>
      </c>
    </row>
    <row r="1372" spans="3:4" x14ac:dyDescent="0.15">
      <c r="C1372" s="94" t="s">
        <v>665</v>
      </c>
      <c r="D1372" s="93" t="s">
        <v>673</v>
      </c>
    </row>
    <row r="1373" spans="3:4" x14ac:dyDescent="0.15">
      <c r="C1373" s="94" t="s">
        <v>665</v>
      </c>
      <c r="D1373" s="93" t="s">
        <v>672</v>
      </c>
    </row>
    <row r="1374" spans="3:4" x14ac:dyDescent="0.15">
      <c r="C1374" s="94" t="s">
        <v>665</v>
      </c>
      <c r="D1374" s="93" t="s">
        <v>671</v>
      </c>
    </row>
    <row r="1375" spans="3:4" x14ac:dyDescent="0.15">
      <c r="C1375" s="94" t="s">
        <v>665</v>
      </c>
      <c r="D1375" s="93" t="s">
        <v>670</v>
      </c>
    </row>
    <row r="1376" spans="3:4" x14ac:dyDescent="0.15">
      <c r="C1376" s="94" t="s">
        <v>665</v>
      </c>
      <c r="D1376" s="93" t="s">
        <v>669</v>
      </c>
    </row>
    <row r="1377" spans="3:4" x14ac:dyDescent="0.15">
      <c r="C1377" s="94" t="s">
        <v>665</v>
      </c>
      <c r="D1377" s="93" t="s">
        <v>668</v>
      </c>
    </row>
    <row r="1378" spans="3:4" x14ac:dyDescent="0.15">
      <c r="C1378" s="94" t="s">
        <v>665</v>
      </c>
      <c r="D1378" s="93" t="s">
        <v>667</v>
      </c>
    </row>
    <row r="1379" spans="3:4" x14ac:dyDescent="0.15">
      <c r="C1379" s="94" t="s">
        <v>665</v>
      </c>
      <c r="D1379" s="93" t="s">
        <v>666</v>
      </c>
    </row>
    <row r="1380" spans="3:4" x14ac:dyDescent="0.15">
      <c r="C1380" s="94" t="s">
        <v>665</v>
      </c>
      <c r="D1380" s="93" t="s">
        <v>664</v>
      </c>
    </row>
    <row r="1381" spans="3:4" x14ac:dyDescent="0.15">
      <c r="C1381" s="94" t="s">
        <v>640</v>
      </c>
      <c r="D1381" s="93" t="s">
        <v>663</v>
      </c>
    </row>
    <row r="1382" spans="3:4" x14ac:dyDescent="0.15">
      <c r="C1382" s="94" t="s">
        <v>640</v>
      </c>
      <c r="D1382" s="93" t="s">
        <v>662</v>
      </c>
    </row>
    <row r="1383" spans="3:4" x14ac:dyDescent="0.15">
      <c r="C1383" s="94" t="s">
        <v>640</v>
      </c>
      <c r="D1383" s="93" t="s">
        <v>661</v>
      </c>
    </row>
    <row r="1384" spans="3:4" x14ac:dyDescent="0.15">
      <c r="C1384" s="94" t="s">
        <v>640</v>
      </c>
      <c r="D1384" s="93" t="s">
        <v>660</v>
      </c>
    </row>
    <row r="1385" spans="3:4" x14ac:dyDescent="0.15">
      <c r="C1385" s="94" t="s">
        <v>640</v>
      </c>
      <c r="D1385" s="93" t="s">
        <v>659</v>
      </c>
    </row>
    <row r="1386" spans="3:4" x14ac:dyDescent="0.15">
      <c r="C1386" s="94" t="s">
        <v>640</v>
      </c>
      <c r="D1386" s="93" t="s">
        <v>658</v>
      </c>
    </row>
    <row r="1387" spans="3:4" x14ac:dyDescent="0.15">
      <c r="C1387" s="94" t="s">
        <v>640</v>
      </c>
      <c r="D1387" s="93" t="s">
        <v>657</v>
      </c>
    </row>
    <row r="1388" spans="3:4" x14ac:dyDescent="0.15">
      <c r="C1388" s="94" t="s">
        <v>640</v>
      </c>
      <c r="D1388" s="93" t="s">
        <v>656</v>
      </c>
    </row>
    <row r="1389" spans="3:4" x14ac:dyDescent="0.15">
      <c r="C1389" s="94" t="s">
        <v>640</v>
      </c>
      <c r="D1389" s="93" t="s">
        <v>655</v>
      </c>
    </row>
    <row r="1390" spans="3:4" x14ac:dyDescent="0.15">
      <c r="C1390" s="94" t="s">
        <v>640</v>
      </c>
      <c r="D1390" s="93" t="s">
        <v>654</v>
      </c>
    </row>
    <row r="1391" spans="3:4" x14ac:dyDescent="0.15">
      <c r="C1391" s="94" t="s">
        <v>640</v>
      </c>
      <c r="D1391" s="93" t="s">
        <v>653</v>
      </c>
    </row>
    <row r="1392" spans="3:4" x14ac:dyDescent="0.15">
      <c r="C1392" s="94" t="s">
        <v>640</v>
      </c>
      <c r="D1392" s="93" t="s">
        <v>652</v>
      </c>
    </row>
    <row r="1393" spans="3:4" x14ac:dyDescent="0.15">
      <c r="C1393" s="94" t="s">
        <v>640</v>
      </c>
      <c r="D1393" s="93" t="s">
        <v>651</v>
      </c>
    </row>
    <row r="1394" spans="3:4" x14ac:dyDescent="0.15">
      <c r="C1394" s="94" t="s">
        <v>640</v>
      </c>
      <c r="D1394" s="93" t="s">
        <v>650</v>
      </c>
    </row>
    <row r="1395" spans="3:4" x14ac:dyDescent="0.15">
      <c r="C1395" s="94" t="s">
        <v>640</v>
      </c>
      <c r="D1395" s="93" t="s">
        <v>649</v>
      </c>
    </row>
    <row r="1396" spans="3:4" x14ac:dyDescent="0.15">
      <c r="C1396" s="94" t="s">
        <v>640</v>
      </c>
      <c r="D1396" s="93" t="s">
        <v>648</v>
      </c>
    </row>
    <row r="1397" spans="3:4" x14ac:dyDescent="0.15">
      <c r="C1397" s="94" t="s">
        <v>640</v>
      </c>
      <c r="D1397" s="93" t="s">
        <v>647</v>
      </c>
    </row>
    <row r="1398" spans="3:4" x14ac:dyDescent="0.15">
      <c r="C1398" s="94" t="s">
        <v>640</v>
      </c>
      <c r="D1398" s="93" t="s">
        <v>646</v>
      </c>
    </row>
    <row r="1399" spans="3:4" x14ac:dyDescent="0.15">
      <c r="C1399" s="94" t="s">
        <v>640</v>
      </c>
      <c r="D1399" s="93" t="s">
        <v>645</v>
      </c>
    </row>
    <row r="1400" spans="3:4" x14ac:dyDescent="0.15">
      <c r="C1400" s="94" t="s">
        <v>640</v>
      </c>
      <c r="D1400" s="93" t="s">
        <v>644</v>
      </c>
    </row>
    <row r="1401" spans="3:4" x14ac:dyDescent="0.15">
      <c r="C1401" s="94" t="s">
        <v>640</v>
      </c>
      <c r="D1401" s="93" t="s">
        <v>643</v>
      </c>
    </row>
    <row r="1402" spans="3:4" x14ac:dyDescent="0.15">
      <c r="C1402" s="94" t="s">
        <v>640</v>
      </c>
      <c r="D1402" s="93" t="s">
        <v>642</v>
      </c>
    </row>
    <row r="1403" spans="3:4" x14ac:dyDescent="0.15">
      <c r="C1403" s="94" t="s">
        <v>640</v>
      </c>
      <c r="D1403" s="93" t="s">
        <v>641</v>
      </c>
    </row>
    <row r="1404" spans="3:4" x14ac:dyDescent="0.15">
      <c r="C1404" s="94" t="s">
        <v>640</v>
      </c>
      <c r="D1404" s="93" t="s">
        <v>639</v>
      </c>
    </row>
    <row r="1405" spans="3:4" x14ac:dyDescent="0.15">
      <c r="C1405" s="94" t="s">
        <v>622</v>
      </c>
      <c r="D1405" s="93" t="s">
        <v>638</v>
      </c>
    </row>
    <row r="1406" spans="3:4" x14ac:dyDescent="0.15">
      <c r="C1406" s="94" t="s">
        <v>622</v>
      </c>
      <c r="D1406" s="93" t="s">
        <v>637</v>
      </c>
    </row>
    <row r="1407" spans="3:4" x14ac:dyDescent="0.15">
      <c r="C1407" s="94" t="s">
        <v>622</v>
      </c>
      <c r="D1407" s="93" t="s">
        <v>636</v>
      </c>
    </row>
    <row r="1408" spans="3:4" x14ac:dyDescent="0.15">
      <c r="C1408" s="94" t="s">
        <v>622</v>
      </c>
      <c r="D1408" s="93" t="s">
        <v>635</v>
      </c>
    </row>
    <row r="1409" spans="3:4" x14ac:dyDescent="0.15">
      <c r="C1409" s="94" t="s">
        <v>622</v>
      </c>
      <c r="D1409" s="93" t="s">
        <v>634</v>
      </c>
    </row>
    <row r="1410" spans="3:4" x14ac:dyDescent="0.15">
      <c r="C1410" s="94" t="s">
        <v>622</v>
      </c>
      <c r="D1410" s="93" t="s">
        <v>633</v>
      </c>
    </row>
    <row r="1411" spans="3:4" x14ac:dyDescent="0.15">
      <c r="C1411" s="94" t="s">
        <v>622</v>
      </c>
      <c r="D1411" s="93" t="s">
        <v>632</v>
      </c>
    </row>
    <row r="1412" spans="3:4" x14ac:dyDescent="0.15">
      <c r="C1412" s="94" t="s">
        <v>622</v>
      </c>
      <c r="D1412" s="93" t="s">
        <v>631</v>
      </c>
    </row>
    <row r="1413" spans="3:4" x14ac:dyDescent="0.15">
      <c r="C1413" s="94" t="s">
        <v>622</v>
      </c>
      <c r="D1413" s="93" t="s">
        <v>630</v>
      </c>
    </row>
    <row r="1414" spans="3:4" x14ac:dyDescent="0.15">
      <c r="C1414" s="94" t="s">
        <v>622</v>
      </c>
      <c r="D1414" s="93" t="s">
        <v>629</v>
      </c>
    </row>
    <row r="1415" spans="3:4" x14ac:dyDescent="0.15">
      <c r="C1415" s="94" t="s">
        <v>622</v>
      </c>
      <c r="D1415" s="93" t="s">
        <v>628</v>
      </c>
    </row>
    <row r="1416" spans="3:4" x14ac:dyDescent="0.15">
      <c r="C1416" s="94" t="s">
        <v>622</v>
      </c>
      <c r="D1416" s="93" t="s">
        <v>627</v>
      </c>
    </row>
    <row r="1417" spans="3:4" x14ac:dyDescent="0.15">
      <c r="C1417" s="94" t="s">
        <v>622</v>
      </c>
      <c r="D1417" s="93" t="s">
        <v>626</v>
      </c>
    </row>
    <row r="1418" spans="3:4" x14ac:dyDescent="0.15">
      <c r="C1418" s="94" t="s">
        <v>622</v>
      </c>
      <c r="D1418" s="93" t="s">
        <v>625</v>
      </c>
    </row>
    <row r="1419" spans="3:4" x14ac:dyDescent="0.15">
      <c r="C1419" s="94" t="s">
        <v>622</v>
      </c>
      <c r="D1419" s="93" t="s">
        <v>624</v>
      </c>
    </row>
    <row r="1420" spans="3:4" x14ac:dyDescent="0.15">
      <c r="C1420" s="94" t="s">
        <v>622</v>
      </c>
      <c r="D1420" s="93" t="s">
        <v>623</v>
      </c>
    </row>
    <row r="1421" spans="3:4" x14ac:dyDescent="0.15">
      <c r="C1421" s="94" t="s">
        <v>622</v>
      </c>
      <c r="D1421" s="93" t="s">
        <v>621</v>
      </c>
    </row>
    <row r="1422" spans="3:4" x14ac:dyDescent="0.15">
      <c r="C1422" s="94" t="s">
        <v>601</v>
      </c>
      <c r="D1422" s="93" t="s">
        <v>620</v>
      </c>
    </row>
    <row r="1423" spans="3:4" x14ac:dyDescent="0.15">
      <c r="C1423" s="94" t="s">
        <v>601</v>
      </c>
      <c r="D1423" s="93" t="s">
        <v>619</v>
      </c>
    </row>
    <row r="1424" spans="3:4" x14ac:dyDescent="0.15">
      <c r="C1424" s="94" t="s">
        <v>601</v>
      </c>
      <c r="D1424" s="93" t="s">
        <v>618</v>
      </c>
    </row>
    <row r="1425" spans="3:4" x14ac:dyDescent="0.15">
      <c r="C1425" s="94" t="s">
        <v>601</v>
      </c>
      <c r="D1425" s="93" t="s">
        <v>617</v>
      </c>
    </row>
    <row r="1426" spans="3:4" x14ac:dyDescent="0.15">
      <c r="C1426" s="94" t="s">
        <v>601</v>
      </c>
      <c r="D1426" s="93" t="s">
        <v>616</v>
      </c>
    </row>
    <row r="1427" spans="3:4" x14ac:dyDescent="0.15">
      <c r="C1427" s="94" t="s">
        <v>601</v>
      </c>
      <c r="D1427" s="93" t="s">
        <v>615</v>
      </c>
    </row>
    <row r="1428" spans="3:4" x14ac:dyDescent="0.15">
      <c r="C1428" s="94" t="s">
        <v>601</v>
      </c>
      <c r="D1428" s="93" t="s">
        <v>614</v>
      </c>
    </row>
    <row r="1429" spans="3:4" x14ac:dyDescent="0.15">
      <c r="C1429" s="94" t="s">
        <v>601</v>
      </c>
      <c r="D1429" s="93" t="s">
        <v>613</v>
      </c>
    </row>
    <row r="1430" spans="3:4" x14ac:dyDescent="0.15">
      <c r="C1430" s="94" t="s">
        <v>601</v>
      </c>
      <c r="D1430" s="93" t="s">
        <v>612</v>
      </c>
    </row>
    <row r="1431" spans="3:4" x14ac:dyDescent="0.15">
      <c r="C1431" s="94" t="s">
        <v>601</v>
      </c>
      <c r="D1431" s="93" t="s">
        <v>611</v>
      </c>
    </row>
    <row r="1432" spans="3:4" x14ac:dyDescent="0.15">
      <c r="C1432" s="94" t="s">
        <v>601</v>
      </c>
      <c r="D1432" s="93" t="s">
        <v>610</v>
      </c>
    </row>
    <row r="1433" spans="3:4" x14ac:dyDescent="0.15">
      <c r="C1433" s="94" t="s">
        <v>601</v>
      </c>
      <c r="D1433" s="93" t="s">
        <v>609</v>
      </c>
    </row>
    <row r="1434" spans="3:4" x14ac:dyDescent="0.15">
      <c r="C1434" s="94" t="s">
        <v>601</v>
      </c>
      <c r="D1434" s="93" t="s">
        <v>608</v>
      </c>
    </row>
    <row r="1435" spans="3:4" x14ac:dyDescent="0.15">
      <c r="C1435" s="94" t="s">
        <v>601</v>
      </c>
      <c r="D1435" s="93" t="s">
        <v>607</v>
      </c>
    </row>
    <row r="1436" spans="3:4" x14ac:dyDescent="0.15">
      <c r="C1436" s="94" t="s">
        <v>601</v>
      </c>
      <c r="D1436" s="93" t="s">
        <v>606</v>
      </c>
    </row>
    <row r="1437" spans="3:4" x14ac:dyDescent="0.15">
      <c r="C1437" s="94" t="s">
        <v>601</v>
      </c>
      <c r="D1437" s="93" t="s">
        <v>605</v>
      </c>
    </row>
    <row r="1438" spans="3:4" x14ac:dyDescent="0.15">
      <c r="C1438" s="94" t="s">
        <v>601</v>
      </c>
      <c r="D1438" s="93" t="s">
        <v>604</v>
      </c>
    </row>
    <row r="1439" spans="3:4" x14ac:dyDescent="0.15">
      <c r="C1439" s="94" t="s">
        <v>601</v>
      </c>
      <c r="D1439" s="93" t="s">
        <v>603</v>
      </c>
    </row>
    <row r="1440" spans="3:4" x14ac:dyDescent="0.15">
      <c r="C1440" s="94" t="s">
        <v>601</v>
      </c>
      <c r="D1440" s="93" t="s">
        <v>602</v>
      </c>
    </row>
    <row r="1441" spans="3:4" x14ac:dyDescent="0.15">
      <c r="C1441" s="94" t="s">
        <v>601</v>
      </c>
      <c r="D1441" s="93" t="s">
        <v>600</v>
      </c>
    </row>
    <row r="1442" spans="3:4" x14ac:dyDescent="0.15">
      <c r="C1442" s="94" t="s">
        <v>566</v>
      </c>
      <c r="D1442" s="93" t="s">
        <v>599</v>
      </c>
    </row>
    <row r="1443" spans="3:4" x14ac:dyDescent="0.15">
      <c r="C1443" s="94" t="s">
        <v>566</v>
      </c>
      <c r="D1443" s="93" t="s">
        <v>598</v>
      </c>
    </row>
    <row r="1444" spans="3:4" x14ac:dyDescent="0.15">
      <c r="C1444" s="94" t="s">
        <v>566</v>
      </c>
      <c r="D1444" s="93" t="s">
        <v>597</v>
      </c>
    </row>
    <row r="1445" spans="3:4" x14ac:dyDescent="0.15">
      <c r="C1445" s="94" t="s">
        <v>566</v>
      </c>
      <c r="D1445" s="93" t="s">
        <v>596</v>
      </c>
    </row>
    <row r="1446" spans="3:4" x14ac:dyDescent="0.15">
      <c r="C1446" s="94" t="s">
        <v>566</v>
      </c>
      <c r="D1446" s="93" t="s">
        <v>595</v>
      </c>
    </row>
    <row r="1447" spans="3:4" x14ac:dyDescent="0.15">
      <c r="C1447" s="94" t="s">
        <v>566</v>
      </c>
      <c r="D1447" s="93" t="s">
        <v>594</v>
      </c>
    </row>
    <row r="1448" spans="3:4" x14ac:dyDescent="0.15">
      <c r="C1448" s="94" t="s">
        <v>566</v>
      </c>
      <c r="D1448" s="93" t="s">
        <v>593</v>
      </c>
    </row>
    <row r="1449" spans="3:4" x14ac:dyDescent="0.15">
      <c r="C1449" s="94" t="s">
        <v>566</v>
      </c>
      <c r="D1449" s="93" t="s">
        <v>592</v>
      </c>
    </row>
    <row r="1450" spans="3:4" x14ac:dyDescent="0.15">
      <c r="C1450" s="94" t="s">
        <v>566</v>
      </c>
      <c r="D1450" s="93" t="s">
        <v>591</v>
      </c>
    </row>
    <row r="1451" spans="3:4" x14ac:dyDescent="0.15">
      <c r="C1451" s="94" t="s">
        <v>566</v>
      </c>
      <c r="D1451" s="93" t="s">
        <v>590</v>
      </c>
    </row>
    <row r="1452" spans="3:4" x14ac:dyDescent="0.15">
      <c r="C1452" s="94" t="s">
        <v>566</v>
      </c>
      <c r="D1452" s="93" t="s">
        <v>589</v>
      </c>
    </row>
    <row r="1453" spans="3:4" x14ac:dyDescent="0.15">
      <c r="C1453" s="94" t="s">
        <v>566</v>
      </c>
      <c r="D1453" s="93" t="s">
        <v>588</v>
      </c>
    </row>
    <row r="1454" spans="3:4" x14ac:dyDescent="0.15">
      <c r="C1454" s="94" t="s">
        <v>566</v>
      </c>
      <c r="D1454" s="93" t="s">
        <v>587</v>
      </c>
    </row>
    <row r="1455" spans="3:4" x14ac:dyDescent="0.15">
      <c r="C1455" s="94" t="s">
        <v>566</v>
      </c>
      <c r="D1455" s="93" t="s">
        <v>586</v>
      </c>
    </row>
    <row r="1456" spans="3:4" x14ac:dyDescent="0.15">
      <c r="C1456" s="94" t="s">
        <v>566</v>
      </c>
      <c r="D1456" s="93" t="s">
        <v>585</v>
      </c>
    </row>
    <row r="1457" spans="3:4" x14ac:dyDescent="0.15">
      <c r="C1457" s="94" t="s">
        <v>566</v>
      </c>
      <c r="D1457" s="93" t="s">
        <v>584</v>
      </c>
    </row>
    <row r="1458" spans="3:4" x14ac:dyDescent="0.15">
      <c r="C1458" s="94" t="s">
        <v>566</v>
      </c>
      <c r="D1458" s="93" t="s">
        <v>583</v>
      </c>
    </row>
    <row r="1459" spans="3:4" x14ac:dyDescent="0.15">
      <c r="C1459" s="94" t="s">
        <v>566</v>
      </c>
      <c r="D1459" s="93" t="s">
        <v>582</v>
      </c>
    </row>
    <row r="1460" spans="3:4" x14ac:dyDescent="0.15">
      <c r="C1460" s="94" t="s">
        <v>566</v>
      </c>
      <c r="D1460" s="93" t="s">
        <v>581</v>
      </c>
    </row>
    <row r="1461" spans="3:4" x14ac:dyDescent="0.15">
      <c r="C1461" s="94" t="s">
        <v>566</v>
      </c>
      <c r="D1461" s="93" t="s">
        <v>580</v>
      </c>
    </row>
    <row r="1462" spans="3:4" x14ac:dyDescent="0.15">
      <c r="C1462" s="94" t="s">
        <v>566</v>
      </c>
      <c r="D1462" s="93" t="s">
        <v>579</v>
      </c>
    </row>
    <row r="1463" spans="3:4" x14ac:dyDescent="0.15">
      <c r="C1463" s="94" t="s">
        <v>566</v>
      </c>
      <c r="D1463" s="93" t="s">
        <v>578</v>
      </c>
    </row>
    <row r="1464" spans="3:4" x14ac:dyDescent="0.15">
      <c r="C1464" s="94" t="s">
        <v>566</v>
      </c>
      <c r="D1464" s="93" t="s">
        <v>577</v>
      </c>
    </row>
    <row r="1465" spans="3:4" x14ac:dyDescent="0.15">
      <c r="C1465" s="94" t="s">
        <v>566</v>
      </c>
      <c r="D1465" s="93" t="s">
        <v>576</v>
      </c>
    </row>
    <row r="1466" spans="3:4" x14ac:dyDescent="0.15">
      <c r="C1466" s="94" t="s">
        <v>566</v>
      </c>
      <c r="D1466" s="93" t="s">
        <v>575</v>
      </c>
    </row>
    <row r="1467" spans="3:4" x14ac:dyDescent="0.15">
      <c r="C1467" s="94" t="s">
        <v>566</v>
      </c>
      <c r="D1467" s="93" t="s">
        <v>574</v>
      </c>
    </row>
    <row r="1468" spans="3:4" x14ac:dyDescent="0.15">
      <c r="C1468" s="94" t="s">
        <v>566</v>
      </c>
      <c r="D1468" s="93" t="s">
        <v>573</v>
      </c>
    </row>
    <row r="1469" spans="3:4" x14ac:dyDescent="0.15">
      <c r="C1469" s="94" t="s">
        <v>566</v>
      </c>
      <c r="D1469" s="93" t="s">
        <v>572</v>
      </c>
    </row>
    <row r="1470" spans="3:4" x14ac:dyDescent="0.15">
      <c r="C1470" s="94" t="s">
        <v>566</v>
      </c>
      <c r="D1470" s="93" t="s">
        <v>571</v>
      </c>
    </row>
    <row r="1471" spans="3:4" x14ac:dyDescent="0.15">
      <c r="C1471" s="94" t="s">
        <v>566</v>
      </c>
      <c r="D1471" s="93" t="s">
        <v>570</v>
      </c>
    </row>
    <row r="1472" spans="3:4" x14ac:dyDescent="0.15">
      <c r="C1472" s="94" t="s">
        <v>566</v>
      </c>
      <c r="D1472" s="93" t="s">
        <v>569</v>
      </c>
    </row>
    <row r="1473" spans="3:4" x14ac:dyDescent="0.15">
      <c r="C1473" s="94" t="s">
        <v>566</v>
      </c>
      <c r="D1473" s="93" t="s">
        <v>568</v>
      </c>
    </row>
    <row r="1474" spans="3:4" x14ac:dyDescent="0.15">
      <c r="C1474" s="94" t="s">
        <v>566</v>
      </c>
      <c r="D1474" s="93" t="s">
        <v>567</v>
      </c>
    </row>
    <row r="1475" spans="3:4" x14ac:dyDescent="0.15">
      <c r="C1475" s="94" t="s">
        <v>566</v>
      </c>
      <c r="D1475" s="93" t="s">
        <v>565</v>
      </c>
    </row>
    <row r="1476" spans="3:4" x14ac:dyDescent="0.15">
      <c r="C1476" s="94" t="s">
        <v>504</v>
      </c>
      <c r="D1476" s="93" t="s">
        <v>564</v>
      </c>
    </row>
    <row r="1477" spans="3:4" x14ac:dyDescent="0.15">
      <c r="C1477" s="94" t="s">
        <v>504</v>
      </c>
      <c r="D1477" s="93" t="s">
        <v>563</v>
      </c>
    </row>
    <row r="1478" spans="3:4" x14ac:dyDescent="0.15">
      <c r="C1478" s="94" t="s">
        <v>504</v>
      </c>
      <c r="D1478" s="93" t="s">
        <v>562</v>
      </c>
    </row>
    <row r="1479" spans="3:4" x14ac:dyDescent="0.15">
      <c r="C1479" s="94" t="s">
        <v>504</v>
      </c>
      <c r="D1479" s="93" t="s">
        <v>561</v>
      </c>
    </row>
    <row r="1480" spans="3:4" x14ac:dyDescent="0.15">
      <c r="C1480" s="94" t="s">
        <v>504</v>
      </c>
      <c r="D1480" s="93" t="s">
        <v>560</v>
      </c>
    </row>
    <row r="1481" spans="3:4" x14ac:dyDescent="0.15">
      <c r="C1481" s="94" t="s">
        <v>504</v>
      </c>
      <c r="D1481" s="93" t="s">
        <v>559</v>
      </c>
    </row>
    <row r="1482" spans="3:4" x14ac:dyDescent="0.15">
      <c r="C1482" s="94" t="s">
        <v>504</v>
      </c>
      <c r="D1482" s="93" t="s">
        <v>558</v>
      </c>
    </row>
    <row r="1483" spans="3:4" x14ac:dyDescent="0.15">
      <c r="C1483" s="94" t="s">
        <v>504</v>
      </c>
      <c r="D1483" s="93" t="s">
        <v>557</v>
      </c>
    </row>
    <row r="1484" spans="3:4" x14ac:dyDescent="0.15">
      <c r="C1484" s="94" t="s">
        <v>504</v>
      </c>
      <c r="D1484" s="93" t="s">
        <v>556</v>
      </c>
    </row>
    <row r="1485" spans="3:4" x14ac:dyDescent="0.15">
      <c r="C1485" s="94" t="s">
        <v>504</v>
      </c>
      <c r="D1485" s="93" t="s">
        <v>555</v>
      </c>
    </row>
    <row r="1486" spans="3:4" x14ac:dyDescent="0.15">
      <c r="C1486" s="94" t="s">
        <v>504</v>
      </c>
      <c r="D1486" s="93" t="s">
        <v>554</v>
      </c>
    </row>
    <row r="1487" spans="3:4" x14ac:dyDescent="0.15">
      <c r="C1487" s="94" t="s">
        <v>504</v>
      </c>
      <c r="D1487" s="93" t="s">
        <v>553</v>
      </c>
    </row>
    <row r="1488" spans="3:4" x14ac:dyDescent="0.15">
      <c r="C1488" s="94" t="s">
        <v>504</v>
      </c>
      <c r="D1488" s="93" t="s">
        <v>552</v>
      </c>
    </row>
    <row r="1489" spans="3:4" x14ac:dyDescent="0.15">
      <c r="C1489" s="94" t="s">
        <v>504</v>
      </c>
      <c r="D1489" s="93" t="s">
        <v>551</v>
      </c>
    </row>
    <row r="1490" spans="3:4" x14ac:dyDescent="0.15">
      <c r="C1490" s="94" t="s">
        <v>504</v>
      </c>
      <c r="D1490" s="93" t="s">
        <v>550</v>
      </c>
    </row>
    <row r="1491" spans="3:4" x14ac:dyDescent="0.15">
      <c r="C1491" s="94" t="s">
        <v>504</v>
      </c>
      <c r="D1491" s="93" t="s">
        <v>549</v>
      </c>
    </row>
    <row r="1492" spans="3:4" x14ac:dyDescent="0.15">
      <c r="C1492" s="94" t="s">
        <v>504</v>
      </c>
      <c r="D1492" s="93" t="s">
        <v>548</v>
      </c>
    </row>
    <row r="1493" spans="3:4" x14ac:dyDescent="0.15">
      <c r="C1493" s="94" t="s">
        <v>504</v>
      </c>
      <c r="D1493" s="93" t="s">
        <v>547</v>
      </c>
    </row>
    <row r="1494" spans="3:4" x14ac:dyDescent="0.15">
      <c r="C1494" s="94" t="s">
        <v>504</v>
      </c>
      <c r="D1494" s="93" t="s">
        <v>546</v>
      </c>
    </row>
    <row r="1495" spans="3:4" x14ac:dyDescent="0.15">
      <c r="C1495" s="94" t="s">
        <v>504</v>
      </c>
      <c r="D1495" s="93" t="s">
        <v>545</v>
      </c>
    </row>
    <row r="1496" spans="3:4" x14ac:dyDescent="0.15">
      <c r="C1496" s="94" t="s">
        <v>504</v>
      </c>
      <c r="D1496" s="93" t="s">
        <v>544</v>
      </c>
    </row>
    <row r="1497" spans="3:4" x14ac:dyDescent="0.15">
      <c r="C1497" s="94" t="s">
        <v>504</v>
      </c>
      <c r="D1497" s="93" t="s">
        <v>543</v>
      </c>
    </row>
    <row r="1498" spans="3:4" x14ac:dyDescent="0.15">
      <c r="C1498" s="94" t="s">
        <v>504</v>
      </c>
      <c r="D1498" s="93" t="s">
        <v>542</v>
      </c>
    </row>
    <row r="1499" spans="3:4" x14ac:dyDescent="0.15">
      <c r="C1499" s="94" t="s">
        <v>504</v>
      </c>
      <c r="D1499" s="93" t="s">
        <v>541</v>
      </c>
    </row>
    <row r="1500" spans="3:4" x14ac:dyDescent="0.15">
      <c r="C1500" s="94" t="s">
        <v>504</v>
      </c>
      <c r="D1500" s="93" t="s">
        <v>540</v>
      </c>
    </row>
    <row r="1501" spans="3:4" x14ac:dyDescent="0.15">
      <c r="C1501" s="94" t="s">
        <v>504</v>
      </c>
      <c r="D1501" s="93" t="s">
        <v>539</v>
      </c>
    </row>
    <row r="1502" spans="3:4" x14ac:dyDescent="0.15">
      <c r="C1502" s="94" t="s">
        <v>504</v>
      </c>
      <c r="D1502" s="93" t="s">
        <v>538</v>
      </c>
    </row>
    <row r="1503" spans="3:4" x14ac:dyDescent="0.15">
      <c r="C1503" s="94" t="s">
        <v>504</v>
      </c>
      <c r="D1503" s="93" t="s">
        <v>537</v>
      </c>
    </row>
    <row r="1504" spans="3:4" x14ac:dyDescent="0.15">
      <c r="C1504" s="94" t="s">
        <v>536</v>
      </c>
      <c r="D1504" s="93" t="s">
        <v>535</v>
      </c>
    </row>
    <row r="1505" spans="3:4" x14ac:dyDescent="0.15">
      <c r="C1505" s="94" t="s">
        <v>504</v>
      </c>
      <c r="D1505" s="93" t="s">
        <v>534</v>
      </c>
    </row>
    <row r="1506" spans="3:4" x14ac:dyDescent="0.15">
      <c r="C1506" s="94" t="s">
        <v>504</v>
      </c>
      <c r="D1506" s="93" t="s">
        <v>533</v>
      </c>
    </row>
    <row r="1507" spans="3:4" x14ac:dyDescent="0.15">
      <c r="C1507" s="94" t="s">
        <v>504</v>
      </c>
      <c r="D1507" s="93" t="s">
        <v>532</v>
      </c>
    </row>
    <row r="1508" spans="3:4" x14ac:dyDescent="0.15">
      <c r="C1508" s="94" t="s">
        <v>504</v>
      </c>
      <c r="D1508" s="93" t="s">
        <v>531</v>
      </c>
    </row>
    <row r="1509" spans="3:4" x14ac:dyDescent="0.15">
      <c r="C1509" s="94" t="s">
        <v>504</v>
      </c>
      <c r="D1509" s="93" t="s">
        <v>530</v>
      </c>
    </row>
    <row r="1510" spans="3:4" x14ac:dyDescent="0.15">
      <c r="C1510" s="94" t="s">
        <v>504</v>
      </c>
      <c r="D1510" s="93" t="s">
        <v>529</v>
      </c>
    </row>
    <row r="1511" spans="3:4" x14ac:dyDescent="0.15">
      <c r="C1511" s="94" t="s">
        <v>504</v>
      </c>
      <c r="D1511" s="93" t="s">
        <v>528</v>
      </c>
    </row>
    <row r="1512" spans="3:4" x14ac:dyDescent="0.15">
      <c r="C1512" s="94" t="s">
        <v>504</v>
      </c>
      <c r="D1512" s="93" t="s">
        <v>527</v>
      </c>
    </row>
    <row r="1513" spans="3:4" x14ac:dyDescent="0.15">
      <c r="C1513" s="94" t="s">
        <v>504</v>
      </c>
      <c r="D1513" s="93" t="s">
        <v>526</v>
      </c>
    </row>
    <row r="1514" spans="3:4" x14ac:dyDescent="0.15">
      <c r="C1514" s="94" t="s">
        <v>504</v>
      </c>
      <c r="D1514" s="93" t="s">
        <v>525</v>
      </c>
    </row>
    <row r="1515" spans="3:4" x14ac:dyDescent="0.15">
      <c r="C1515" s="94" t="s">
        <v>504</v>
      </c>
      <c r="D1515" s="93" t="s">
        <v>524</v>
      </c>
    </row>
    <row r="1516" spans="3:4" x14ac:dyDescent="0.15">
      <c r="C1516" s="94" t="s">
        <v>504</v>
      </c>
      <c r="D1516" s="93" t="s">
        <v>523</v>
      </c>
    </row>
    <row r="1517" spans="3:4" x14ac:dyDescent="0.15">
      <c r="C1517" s="94" t="s">
        <v>504</v>
      </c>
      <c r="D1517" s="93" t="s">
        <v>522</v>
      </c>
    </row>
    <row r="1518" spans="3:4" x14ac:dyDescent="0.15">
      <c r="C1518" s="94" t="s">
        <v>504</v>
      </c>
      <c r="D1518" s="93" t="s">
        <v>521</v>
      </c>
    </row>
    <row r="1519" spans="3:4" x14ac:dyDescent="0.15">
      <c r="C1519" s="94" t="s">
        <v>504</v>
      </c>
      <c r="D1519" s="93" t="s">
        <v>520</v>
      </c>
    </row>
    <row r="1520" spans="3:4" x14ac:dyDescent="0.15">
      <c r="C1520" s="94" t="s">
        <v>504</v>
      </c>
      <c r="D1520" s="93" t="s">
        <v>519</v>
      </c>
    </row>
    <row r="1521" spans="3:4" x14ac:dyDescent="0.15">
      <c r="C1521" s="94" t="s">
        <v>504</v>
      </c>
      <c r="D1521" s="93" t="s">
        <v>518</v>
      </c>
    </row>
    <row r="1522" spans="3:4" x14ac:dyDescent="0.15">
      <c r="C1522" s="94" t="s">
        <v>504</v>
      </c>
      <c r="D1522" s="93" t="s">
        <v>517</v>
      </c>
    </row>
    <row r="1523" spans="3:4" x14ac:dyDescent="0.15">
      <c r="C1523" s="94" t="s">
        <v>504</v>
      </c>
      <c r="D1523" s="93" t="s">
        <v>516</v>
      </c>
    </row>
    <row r="1524" spans="3:4" x14ac:dyDescent="0.15">
      <c r="C1524" s="94" t="s">
        <v>504</v>
      </c>
      <c r="D1524" s="93" t="s">
        <v>515</v>
      </c>
    </row>
    <row r="1525" spans="3:4" x14ac:dyDescent="0.15">
      <c r="C1525" s="94" t="s">
        <v>504</v>
      </c>
      <c r="D1525" s="93" t="s">
        <v>514</v>
      </c>
    </row>
    <row r="1526" spans="3:4" x14ac:dyDescent="0.15">
      <c r="C1526" s="94" t="s">
        <v>504</v>
      </c>
      <c r="D1526" s="93" t="s">
        <v>513</v>
      </c>
    </row>
    <row r="1527" spans="3:4" x14ac:dyDescent="0.15">
      <c r="C1527" s="94" t="s">
        <v>504</v>
      </c>
      <c r="D1527" s="93" t="s">
        <v>512</v>
      </c>
    </row>
    <row r="1528" spans="3:4" x14ac:dyDescent="0.15">
      <c r="C1528" s="94" t="s">
        <v>504</v>
      </c>
      <c r="D1528" s="93" t="s">
        <v>511</v>
      </c>
    </row>
    <row r="1529" spans="3:4" x14ac:dyDescent="0.15">
      <c r="C1529" s="94" t="s">
        <v>504</v>
      </c>
      <c r="D1529" s="93" t="s">
        <v>510</v>
      </c>
    </row>
    <row r="1530" spans="3:4" x14ac:dyDescent="0.15">
      <c r="C1530" s="94" t="s">
        <v>504</v>
      </c>
      <c r="D1530" s="93" t="s">
        <v>509</v>
      </c>
    </row>
    <row r="1531" spans="3:4" x14ac:dyDescent="0.15">
      <c r="C1531" s="94" t="s">
        <v>504</v>
      </c>
      <c r="D1531" s="93" t="s">
        <v>508</v>
      </c>
    </row>
    <row r="1532" spans="3:4" x14ac:dyDescent="0.15">
      <c r="C1532" s="94" t="s">
        <v>504</v>
      </c>
      <c r="D1532" s="93" t="s">
        <v>507</v>
      </c>
    </row>
    <row r="1533" spans="3:4" x14ac:dyDescent="0.15">
      <c r="C1533" s="94" t="s">
        <v>504</v>
      </c>
      <c r="D1533" s="93" t="s">
        <v>506</v>
      </c>
    </row>
    <row r="1534" spans="3:4" x14ac:dyDescent="0.15">
      <c r="C1534" s="94" t="s">
        <v>504</v>
      </c>
      <c r="D1534" s="93" t="s">
        <v>505</v>
      </c>
    </row>
    <row r="1535" spans="3:4" x14ac:dyDescent="0.15">
      <c r="C1535" s="94" t="s">
        <v>504</v>
      </c>
      <c r="D1535" s="93" t="s">
        <v>503</v>
      </c>
    </row>
    <row r="1536" spans="3:4" x14ac:dyDescent="0.15">
      <c r="C1536" s="94" t="s">
        <v>483</v>
      </c>
      <c r="D1536" s="93" t="s">
        <v>502</v>
      </c>
    </row>
    <row r="1537" spans="3:4" x14ac:dyDescent="0.15">
      <c r="C1537" s="94" t="s">
        <v>483</v>
      </c>
      <c r="D1537" s="93" t="s">
        <v>501</v>
      </c>
    </row>
    <row r="1538" spans="3:4" x14ac:dyDescent="0.15">
      <c r="C1538" s="94" t="s">
        <v>483</v>
      </c>
      <c r="D1538" s="93" t="s">
        <v>500</v>
      </c>
    </row>
    <row r="1539" spans="3:4" x14ac:dyDescent="0.15">
      <c r="C1539" s="94" t="s">
        <v>483</v>
      </c>
      <c r="D1539" s="93" t="s">
        <v>499</v>
      </c>
    </row>
    <row r="1540" spans="3:4" x14ac:dyDescent="0.15">
      <c r="C1540" s="94" t="s">
        <v>483</v>
      </c>
      <c r="D1540" s="93" t="s">
        <v>498</v>
      </c>
    </row>
    <row r="1541" spans="3:4" x14ac:dyDescent="0.15">
      <c r="C1541" s="94" t="s">
        <v>483</v>
      </c>
      <c r="D1541" s="93" t="s">
        <v>497</v>
      </c>
    </row>
    <row r="1542" spans="3:4" x14ac:dyDescent="0.15">
      <c r="C1542" s="94" t="s">
        <v>483</v>
      </c>
      <c r="D1542" s="93" t="s">
        <v>496</v>
      </c>
    </row>
    <row r="1543" spans="3:4" x14ac:dyDescent="0.15">
      <c r="C1543" s="94" t="s">
        <v>483</v>
      </c>
      <c r="D1543" s="93" t="s">
        <v>495</v>
      </c>
    </row>
    <row r="1544" spans="3:4" x14ac:dyDescent="0.15">
      <c r="C1544" s="94" t="s">
        <v>483</v>
      </c>
      <c r="D1544" s="93" t="s">
        <v>494</v>
      </c>
    </row>
    <row r="1545" spans="3:4" x14ac:dyDescent="0.15">
      <c r="C1545" s="94" t="s">
        <v>483</v>
      </c>
      <c r="D1545" s="93" t="s">
        <v>493</v>
      </c>
    </row>
    <row r="1546" spans="3:4" x14ac:dyDescent="0.15">
      <c r="C1546" s="94" t="s">
        <v>483</v>
      </c>
      <c r="D1546" s="93" t="s">
        <v>492</v>
      </c>
    </row>
    <row r="1547" spans="3:4" x14ac:dyDescent="0.15">
      <c r="C1547" s="94" t="s">
        <v>483</v>
      </c>
      <c r="D1547" s="93" t="s">
        <v>491</v>
      </c>
    </row>
    <row r="1548" spans="3:4" x14ac:dyDescent="0.15">
      <c r="C1548" s="94" t="s">
        <v>483</v>
      </c>
      <c r="D1548" s="93" t="s">
        <v>490</v>
      </c>
    </row>
    <row r="1549" spans="3:4" x14ac:dyDescent="0.15">
      <c r="C1549" s="94" t="s">
        <v>483</v>
      </c>
      <c r="D1549" s="93" t="s">
        <v>489</v>
      </c>
    </row>
    <row r="1550" spans="3:4" x14ac:dyDescent="0.15">
      <c r="C1550" s="94" t="s">
        <v>483</v>
      </c>
      <c r="D1550" s="93" t="s">
        <v>488</v>
      </c>
    </row>
    <row r="1551" spans="3:4" x14ac:dyDescent="0.15">
      <c r="C1551" s="94" t="s">
        <v>483</v>
      </c>
      <c r="D1551" s="93" t="s">
        <v>487</v>
      </c>
    </row>
    <row r="1552" spans="3:4" x14ac:dyDescent="0.15">
      <c r="C1552" s="94" t="s">
        <v>483</v>
      </c>
      <c r="D1552" s="93" t="s">
        <v>486</v>
      </c>
    </row>
    <row r="1553" spans="3:4" x14ac:dyDescent="0.15">
      <c r="C1553" s="94" t="s">
        <v>483</v>
      </c>
      <c r="D1553" s="93" t="s">
        <v>485</v>
      </c>
    </row>
    <row r="1554" spans="3:4" x14ac:dyDescent="0.15">
      <c r="C1554" s="94" t="s">
        <v>483</v>
      </c>
      <c r="D1554" s="93" t="s">
        <v>484</v>
      </c>
    </row>
    <row r="1555" spans="3:4" x14ac:dyDescent="0.15">
      <c r="C1555" s="94" t="s">
        <v>483</v>
      </c>
      <c r="D1555" s="93" t="s">
        <v>482</v>
      </c>
    </row>
    <row r="1556" spans="3:4" x14ac:dyDescent="0.15">
      <c r="C1556" s="94" t="s">
        <v>461</v>
      </c>
      <c r="D1556" s="93" t="s">
        <v>481</v>
      </c>
    </row>
    <row r="1557" spans="3:4" x14ac:dyDescent="0.15">
      <c r="C1557" s="94" t="s">
        <v>461</v>
      </c>
      <c r="D1557" s="93" t="s">
        <v>480</v>
      </c>
    </row>
    <row r="1558" spans="3:4" x14ac:dyDescent="0.15">
      <c r="C1558" s="94" t="s">
        <v>461</v>
      </c>
      <c r="D1558" s="93" t="s">
        <v>479</v>
      </c>
    </row>
    <row r="1559" spans="3:4" x14ac:dyDescent="0.15">
      <c r="C1559" s="94" t="s">
        <v>461</v>
      </c>
      <c r="D1559" s="93" t="s">
        <v>478</v>
      </c>
    </row>
    <row r="1560" spans="3:4" x14ac:dyDescent="0.15">
      <c r="C1560" s="94" t="s">
        <v>461</v>
      </c>
      <c r="D1560" s="93" t="s">
        <v>477</v>
      </c>
    </row>
    <row r="1561" spans="3:4" x14ac:dyDescent="0.15">
      <c r="C1561" s="94" t="s">
        <v>461</v>
      </c>
      <c r="D1561" s="93" t="s">
        <v>476</v>
      </c>
    </row>
    <row r="1562" spans="3:4" x14ac:dyDescent="0.15">
      <c r="C1562" s="94" t="s">
        <v>461</v>
      </c>
      <c r="D1562" s="93" t="s">
        <v>475</v>
      </c>
    </row>
    <row r="1563" spans="3:4" x14ac:dyDescent="0.15">
      <c r="C1563" s="94" t="s">
        <v>461</v>
      </c>
      <c r="D1563" s="93" t="s">
        <v>474</v>
      </c>
    </row>
    <row r="1564" spans="3:4" x14ac:dyDescent="0.15">
      <c r="C1564" s="94" t="s">
        <v>461</v>
      </c>
      <c r="D1564" s="93" t="s">
        <v>473</v>
      </c>
    </row>
    <row r="1565" spans="3:4" x14ac:dyDescent="0.15">
      <c r="C1565" s="94" t="s">
        <v>461</v>
      </c>
      <c r="D1565" s="93" t="s">
        <v>472</v>
      </c>
    </row>
    <row r="1566" spans="3:4" x14ac:dyDescent="0.15">
      <c r="C1566" s="94" t="s">
        <v>461</v>
      </c>
      <c r="D1566" s="93" t="s">
        <v>471</v>
      </c>
    </row>
    <row r="1567" spans="3:4" x14ac:dyDescent="0.15">
      <c r="C1567" s="94" t="s">
        <v>461</v>
      </c>
      <c r="D1567" s="93" t="s">
        <v>470</v>
      </c>
    </row>
    <row r="1568" spans="3:4" x14ac:dyDescent="0.15">
      <c r="C1568" s="94" t="s">
        <v>461</v>
      </c>
      <c r="D1568" s="93" t="s">
        <v>469</v>
      </c>
    </row>
    <row r="1569" spans="3:4" x14ac:dyDescent="0.15">
      <c r="C1569" s="94" t="s">
        <v>461</v>
      </c>
      <c r="D1569" s="93" t="s">
        <v>468</v>
      </c>
    </row>
    <row r="1570" spans="3:4" x14ac:dyDescent="0.15">
      <c r="C1570" s="94" t="s">
        <v>461</v>
      </c>
      <c r="D1570" s="93" t="s">
        <v>467</v>
      </c>
    </row>
    <row r="1571" spans="3:4" x14ac:dyDescent="0.15">
      <c r="C1571" s="94" t="s">
        <v>461</v>
      </c>
      <c r="D1571" s="93" t="s">
        <v>466</v>
      </c>
    </row>
    <row r="1572" spans="3:4" x14ac:dyDescent="0.15">
      <c r="C1572" s="94" t="s">
        <v>461</v>
      </c>
      <c r="D1572" s="93" t="s">
        <v>465</v>
      </c>
    </row>
    <row r="1573" spans="3:4" x14ac:dyDescent="0.15">
      <c r="C1573" s="94" t="s">
        <v>461</v>
      </c>
      <c r="D1573" s="93" t="s">
        <v>464</v>
      </c>
    </row>
    <row r="1574" spans="3:4" x14ac:dyDescent="0.15">
      <c r="C1574" s="94" t="s">
        <v>461</v>
      </c>
      <c r="D1574" s="93" t="s">
        <v>463</v>
      </c>
    </row>
    <row r="1575" spans="3:4" x14ac:dyDescent="0.15">
      <c r="C1575" s="94" t="s">
        <v>461</v>
      </c>
      <c r="D1575" s="93" t="s">
        <v>462</v>
      </c>
    </row>
    <row r="1576" spans="3:4" x14ac:dyDescent="0.15">
      <c r="C1576" s="94" t="s">
        <v>461</v>
      </c>
      <c r="D1576" s="93" t="s">
        <v>460</v>
      </c>
    </row>
    <row r="1577" spans="3:4" x14ac:dyDescent="0.15">
      <c r="C1577" s="94" t="s">
        <v>415</v>
      </c>
      <c r="D1577" s="93" t="s">
        <v>459</v>
      </c>
    </row>
    <row r="1578" spans="3:4" x14ac:dyDescent="0.15">
      <c r="C1578" s="94" t="s">
        <v>415</v>
      </c>
      <c r="D1578" s="93" t="s">
        <v>458</v>
      </c>
    </row>
    <row r="1579" spans="3:4" x14ac:dyDescent="0.15">
      <c r="C1579" s="94" t="s">
        <v>415</v>
      </c>
      <c r="D1579" s="93" t="s">
        <v>457</v>
      </c>
    </row>
    <row r="1580" spans="3:4" x14ac:dyDescent="0.15">
      <c r="C1580" s="94" t="s">
        <v>415</v>
      </c>
      <c r="D1580" s="93" t="s">
        <v>456</v>
      </c>
    </row>
    <row r="1581" spans="3:4" x14ac:dyDescent="0.15">
      <c r="C1581" s="94" t="s">
        <v>415</v>
      </c>
      <c r="D1581" s="93" t="s">
        <v>455</v>
      </c>
    </row>
    <row r="1582" spans="3:4" x14ac:dyDescent="0.15">
      <c r="C1582" s="94" t="s">
        <v>415</v>
      </c>
      <c r="D1582" s="93" t="s">
        <v>454</v>
      </c>
    </row>
    <row r="1583" spans="3:4" x14ac:dyDescent="0.15">
      <c r="C1583" s="94" t="s">
        <v>415</v>
      </c>
      <c r="D1583" s="93" t="s">
        <v>453</v>
      </c>
    </row>
    <row r="1584" spans="3:4" x14ac:dyDescent="0.15">
      <c r="C1584" s="94" t="s">
        <v>415</v>
      </c>
      <c r="D1584" s="93" t="s">
        <v>452</v>
      </c>
    </row>
    <row r="1585" spans="3:4" x14ac:dyDescent="0.15">
      <c r="C1585" s="94" t="s">
        <v>415</v>
      </c>
      <c r="D1585" s="93" t="s">
        <v>451</v>
      </c>
    </row>
    <row r="1586" spans="3:4" x14ac:dyDescent="0.15">
      <c r="C1586" s="94" t="s">
        <v>415</v>
      </c>
      <c r="D1586" s="93" t="s">
        <v>450</v>
      </c>
    </row>
    <row r="1587" spans="3:4" x14ac:dyDescent="0.15">
      <c r="C1587" s="94" t="s">
        <v>415</v>
      </c>
      <c r="D1587" s="93" t="s">
        <v>449</v>
      </c>
    </row>
    <row r="1588" spans="3:4" x14ac:dyDescent="0.15">
      <c r="C1588" s="94" t="s">
        <v>415</v>
      </c>
      <c r="D1588" s="93" t="s">
        <v>448</v>
      </c>
    </row>
    <row r="1589" spans="3:4" x14ac:dyDescent="0.15">
      <c r="C1589" s="94" t="s">
        <v>415</v>
      </c>
      <c r="D1589" s="93" t="s">
        <v>447</v>
      </c>
    </row>
    <row r="1590" spans="3:4" x14ac:dyDescent="0.15">
      <c r="C1590" s="94" t="s">
        <v>415</v>
      </c>
      <c r="D1590" s="93" t="s">
        <v>446</v>
      </c>
    </row>
    <row r="1591" spans="3:4" x14ac:dyDescent="0.15">
      <c r="C1591" s="94" t="s">
        <v>415</v>
      </c>
      <c r="D1591" s="93" t="s">
        <v>445</v>
      </c>
    </row>
    <row r="1592" spans="3:4" x14ac:dyDescent="0.15">
      <c r="C1592" s="94" t="s">
        <v>415</v>
      </c>
      <c r="D1592" s="93" t="s">
        <v>444</v>
      </c>
    </row>
    <row r="1593" spans="3:4" x14ac:dyDescent="0.15">
      <c r="C1593" s="94" t="s">
        <v>415</v>
      </c>
      <c r="D1593" s="93" t="s">
        <v>443</v>
      </c>
    </row>
    <row r="1594" spans="3:4" x14ac:dyDescent="0.15">
      <c r="C1594" s="94" t="s">
        <v>415</v>
      </c>
      <c r="D1594" s="93" t="s">
        <v>442</v>
      </c>
    </row>
    <row r="1595" spans="3:4" x14ac:dyDescent="0.15">
      <c r="C1595" s="94" t="s">
        <v>415</v>
      </c>
      <c r="D1595" s="93" t="s">
        <v>441</v>
      </c>
    </row>
    <row r="1596" spans="3:4" x14ac:dyDescent="0.15">
      <c r="C1596" s="94" t="s">
        <v>415</v>
      </c>
      <c r="D1596" s="93" t="s">
        <v>440</v>
      </c>
    </row>
    <row r="1597" spans="3:4" x14ac:dyDescent="0.15">
      <c r="C1597" s="94" t="s">
        <v>415</v>
      </c>
      <c r="D1597" s="93" t="s">
        <v>439</v>
      </c>
    </row>
    <row r="1598" spans="3:4" x14ac:dyDescent="0.15">
      <c r="C1598" s="94" t="s">
        <v>415</v>
      </c>
      <c r="D1598" s="93" t="s">
        <v>438</v>
      </c>
    </row>
    <row r="1599" spans="3:4" x14ac:dyDescent="0.15">
      <c r="C1599" s="94" t="s">
        <v>415</v>
      </c>
      <c r="D1599" s="93" t="s">
        <v>437</v>
      </c>
    </row>
    <row r="1600" spans="3:4" x14ac:dyDescent="0.15">
      <c r="C1600" s="94" t="s">
        <v>415</v>
      </c>
      <c r="D1600" s="93" t="s">
        <v>436</v>
      </c>
    </row>
    <row r="1601" spans="3:4" x14ac:dyDescent="0.15">
      <c r="C1601" s="94" t="s">
        <v>415</v>
      </c>
      <c r="D1601" s="93" t="s">
        <v>435</v>
      </c>
    </row>
    <row r="1602" spans="3:4" x14ac:dyDescent="0.15">
      <c r="C1602" s="94" t="s">
        <v>415</v>
      </c>
      <c r="D1602" s="93" t="s">
        <v>434</v>
      </c>
    </row>
    <row r="1603" spans="3:4" x14ac:dyDescent="0.15">
      <c r="C1603" s="94" t="s">
        <v>415</v>
      </c>
      <c r="D1603" s="93" t="s">
        <v>433</v>
      </c>
    </row>
    <row r="1604" spans="3:4" x14ac:dyDescent="0.15">
      <c r="C1604" s="94" t="s">
        <v>415</v>
      </c>
      <c r="D1604" s="93" t="s">
        <v>432</v>
      </c>
    </row>
    <row r="1605" spans="3:4" x14ac:dyDescent="0.15">
      <c r="C1605" s="94" t="s">
        <v>415</v>
      </c>
      <c r="D1605" s="93" t="s">
        <v>431</v>
      </c>
    </row>
    <row r="1606" spans="3:4" x14ac:dyDescent="0.15">
      <c r="C1606" s="94" t="s">
        <v>415</v>
      </c>
      <c r="D1606" s="93" t="s">
        <v>430</v>
      </c>
    </row>
    <row r="1607" spans="3:4" x14ac:dyDescent="0.15">
      <c r="C1607" s="94" t="s">
        <v>415</v>
      </c>
      <c r="D1607" s="93" t="s">
        <v>429</v>
      </c>
    </row>
    <row r="1608" spans="3:4" x14ac:dyDescent="0.15">
      <c r="C1608" s="94" t="s">
        <v>415</v>
      </c>
      <c r="D1608" s="93" t="s">
        <v>428</v>
      </c>
    </row>
    <row r="1609" spans="3:4" x14ac:dyDescent="0.15">
      <c r="C1609" s="94" t="s">
        <v>415</v>
      </c>
      <c r="D1609" s="93" t="s">
        <v>427</v>
      </c>
    </row>
    <row r="1610" spans="3:4" x14ac:dyDescent="0.15">
      <c r="C1610" s="94" t="s">
        <v>415</v>
      </c>
      <c r="D1610" s="93" t="s">
        <v>426</v>
      </c>
    </row>
    <row r="1611" spans="3:4" x14ac:dyDescent="0.15">
      <c r="C1611" s="94" t="s">
        <v>415</v>
      </c>
      <c r="D1611" s="93" t="s">
        <v>425</v>
      </c>
    </row>
    <row r="1612" spans="3:4" x14ac:dyDescent="0.15">
      <c r="C1612" s="94" t="s">
        <v>415</v>
      </c>
      <c r="D1612" s="93" t="s">
        <v>424</v>
      </c>
    </row>
    <row r="1613" spans="3:4" x14ac:dyDescent="0.15">
      <c r="C1613" s="94" t="s">
        <v>415</v>
      </c>
      <c r="D1613" s="93" t="s">
        <v>423</v>
      </c>
    </row>
    <row r="1614" spans="3:4" x14ac:dyDescent="0.15">
      <c r="C1614" s="94" t="s">
        <v>415</v>
      </c>
      <c r="D1614" s="93" t="s">
        <v>422</v>
      </c>
    </row>
    <row r="1615" spans="3:4" x14ac:dyDescent="0.15">
      <c r="C1615" s="94" t="s">
        <v>415</v>
      </c>
      <c r="D1615" s="93" t="s">
        <v>421</v>
      </c>
    </row>
    <row r="1616" spans="3:4" x14ac:dyDescent="0.15">
      <c r="C1616" s="94" t="s">
        <v>415</v>
      </c>
      <c r="D1616" s="93" t="s">
        <v>420</v>
      </c>
    </row>
    <row r="1617" spans="3:4" x14ac:dyDescent="0.15">
      <c r="C1617" s="94" t="s">
        <v>415</v>
      </c>
      <c r="D1617" s="93" t="s">
        <v>419</v>
      </c>
    </row>
    <row r="1618" spans="3:4" x14ac:dyDescent="0.15">
      <c r="C1618" s="94" t="s">
        <v>415</v>
      </c>
      <c r="D1618" s="93" t="s">
        <v>418</v>
      </c>
    </row>
    <row r="1619" spans="3:4" x14ac:dyDescent="0.15">
      <c r="C1619" s="94" t="s">
        <v>415</v>
      </c>
      <c r="D1619" s="93" t="s">
        <v>417</v>
      </c>
    </row>
    <row r="1620" spans="3:4" x14ac:dyDescent="0.15">
      <c r="C1620" s="94" t="s">
        <v>415</v>
      </c>
      <c r="D1620" s="93" t="s">
        <v>416</v>
      </c>
    </row>
    <row r="1621" spans="3:4" x14ac:dyDescent="0.15">
      <c r="C1621" s="94" t="s">
        <v>415</v>
      </c>
      <c r="D1621" s="93" t="s">
        <v>414</v>
      </c>
    </row>
    <row r="1622" spans="3:4" x14ac:dyDescent="0.15">
      <c r="C1622" s="94" t="s">
        <v>396</v>
      </c>
      <c r="D1622" s="93" t="s">
        <v>413</v>
      </c>
    </row>
    <row r="1623" spans="3:4" x14ac:dyDescent="0.15">
      <c r="C1623" s="94" t="s">
        <v>396</v>
      </c>
      <c r="D1623" s="93" t="s">
        <v>412</v>
      </c>
    </row>
    <row r="1624" spans="3:4" x14ac:dyDescent="0.15">
      <c r="C1624" s="94" t="s">
        <v>396</v>
      </c>
      <c r="D1624" s="93" t="s">
        <v>411</v>
      </c>
    </row>
    <row r="1625" spans="3:4" x14ac:dyDescent="0.15">
      <c r="C1625" s="94" t="s">
        <v>396</v>
      </c>
      <c r="D1625" s="93" t="s">
        <v>410</v>
      </c>
    </row>
    <row r="1626" spans="3:4" x14ac:dyDescent="0.15">
      <c r="C1626" s="94" t="s">
        <v>396</v>
      </c>
      <c r="D1626" s="93" t="s">
        <v>409</v>
      </c>
    </row>
    <row r="1627" spans="3:4" x14ac:dyDescent="0.15">
      <c r="C1627" s="94" t="s">
        <v>396</v>
      </c>
      <c r="D1627" s="93" t="s">
        <v>408</v>
      </c>
    </row>
    <row r="1628" spans="3:4" x14ac:dyDescent="0.15">
      <c r="C1628" s="94" t="s">
        <v>396</v>
      </c>
      <c r="D1628" s="93" t="s">
        <v>407</v>
      </c>
    </row>
    <row r="1629" spans="3:4" x14ac:dyDescent="0.15">
      <c r="C1629" s="94" t="s">
        <v>396</v>
      </c>
      <c r="D1629" s="93" t="s">
        <v>406</v>
      </c>
    </row>
    <row r="1630" spans="3:4" x14ac:dyDescent="0.15">
      <c r="C1630" s="94" t="s">
        <v>396</v>
      </c>
      <c r="D1630" s="93" t="s">
        <v>405</v>
      </c>
    </row>
    <row r="1631" spans="3:4" x14ac:dyDescent="0.15">
      <c r="C1631" s="94" t="s">
        <v>396</v>
      </c>
      <c r="D1631" s="93" t="s">
        <v>404</v>
      </c>
    </row>
    <row r="1632" spans="3:4" x14ac:dyDescent="0.15">
      <c r="C1632" s="94" t="s">
        <v>396</v>
      </c>
      <c r="D1632" s="93" t="s">
        <v>403</v>
      </c>
    </row>
    <row r="1633" spans="3:4" x14ac:dyDescent="0.15">
      <c r="C1633" s="94" t="s">
        <v>396</v>
      </c>
      <c r="D1633" s="93" t="s">
        <v>402</v>
      </c>
    </row>
    <row r="1634" spans="3:4" x14ac:dyDescent="0.15">
      <c r="C1634" s="94" t="s">
        <v>396</v>
      </c>
      <c r="D1634" s="93" t="s">
        <v>401</v>
      </c>
    </row>
    <row r="1635" spans="3:4" x14ac:dyDescent="0.15">
      <c r="C1635" s="94" t="s">
        <v>396</v>
      </c>
      <c r="D1635" s="93" t="s">
        <v>400</v>
      </c>
    </row>
    <row r="1636" spans="3:4" x14ac:dyDescent="0.15">
      <c r="C1636" s="94" t="s">
        <v>396</v>
      </c>
      <c r="D1636" s="93" t="s">
        <v>399</v>
      </c>
    </row>
    <row r="1637" spans="3:4" x14ac:dyDescent="0.15">
      <c r="C1637" s="94" t="s">
        <v>396</v>
      </c>
      <c r="D1637" s="93" t="s">
        <v>398</v>
      </c>
    </row>
    <row r="1638" spans="3:4" x14ac:dyDescent="0.15">
      <c r="C1638" s="94" t="s">
        <v>396</v>
      </c>
      <c r="D1638" s="93" t="s">
        <v>397</v>
      </c>
    </row>
    <row r="1639" spans="3:4" x14ac:dyDescent="0.15">
      <c r="C1639" s="94" t="s">
        <v>396</v>
      </c>
      <c r="D1639" s="93" t="s">
        <v>395</v>
      </c>
    </row>
    <row r="1640" spans="3:4" x14ac:dyDescent="0.15">
      <c r="C1640" s="94" t="s">
        <v>369</v>
      </c>
      <c r="D1640" s="93" t="s">
        <v>394</v>
      </c>
    </row>
    <row r="1641" spans="3:4" x14ac:dyDescent="0.15">
      <c r="C1641" s="94" t="s">
        <v>369</v>
      </c>
      <c r="D1641" s="93" t="s">
        <v>393</v>
      </c>
    </row>
    <row r="1642" spans="3:4" x14ac:dyDescent="0.15">
      <c r="C1642" s="94" t="s">
        <v>369</v>
      </c>
      <c r="D1642" s="93" t="s">
        <v>392</v>
      </c>
    </row>
    <row r="1643" spans="3:4" x14ac:dyDescent="0.15">
      <c r="C1643" s="94" t="s">
        <v>369</v>
      </c>
      <c r="D1643" s="93" t="s">
        <v>391</v>
      </c>
    </row>
    <row r="1644" spans="3:4" x14ac:dyDescent="0.15">
      <c r="C1644" s="94" t="s">
        <v>369</v>
      </c>
      <c r="D1644" s="93" t="s">
        <v>390</v>
      </c>
    </row>
    <row r="1645" spans="3:4" x14ac:dyDescent="0.15">
      <c r="C1645" s="94" t="s">
        <v>369</v>
      </c>
      <c r="D1645" s="93" t="s">
        <v>389</v>
      </c>
    </row>
    <row r="1646" spans="3:4" x14ac:dyDescent="0.15">
      <c r="C1646" s="94" t="s">
        <v>369</v>
      </c>
      <c r="D1646" s="93" t="s">
        <v>388</v>
      </c>
    </row>
    <row r="1647" spans="3:4" x14ac:dyDescent="0.15">
      <c r="C1647" s="94" t="s">
        <v>369</v>
      </c>
      <c r="D1647" s="93" t="s">
        <v>387</v>
      </c>
    </row>
    <row r="1648" spans="3:4" x14ac:dyDescent="0.15">
      <c r="C1648" s="94" t="s">
        <v>369</v>
      </c>
      <c r="D1648" s="93" t="s">
        <v>386</v>
      </c>
    </row>
    <row r="1649" spans="3:4" x14ac:dyDescent="0.15">
      <c r="C1649" s="94" t="s">
        <v>369</v>
      </c>
      <c r="D1649" s="93" t="s">
        <v>385</v>
      </c>
    </row>
    <row r="1650" spans="3:4" x14ac:dyDescent="0.15">
      <c r="C1650" s="94" t="s">
        <v>369</v>
      </c>
      <c r="D1650" s="93" t="s">
        <v>384</v>
      </c>
    </row>
    <row r="1651" spans="3:4" x14ac:dyDescent="0.15">
      <c r="C1651" s="94" t="s">
        <v>369</v>
      </c>
      <c r="D1651" s="93" t="s">
        <v>383</v>
      </c>
    </row>
    <row r="1652" spans="3:4" x14ac:dyDescent="0.15">
      <c r="C1652" s="94" t="s">
        <v>369</v>
      </c>
      <c r="D1652" s="93" t="s">
        <v>382</v>
      </c>
    </row>
    <row r="1653" spans="3:4" x14ac:dyDescent="0.15">
      <c r="C1653" s="94" t="s">
        <v>369</v>
      </c>
      <c r="D1653" s="93" t="s">
        <v>381</v>
      </c>
    </row>
    <row r="1654" spans="3:4" x14ac:dyDescent="0.15">
      <c r="C1654" s="94" t="s">
        <v>369</v>
      </c>
      <c r="D1654" s="93" t="s">
        <v>380</v>
      </c>
    </row>
    <row r="1655" spans="3:4" x14ac:dyDescent="0.15">
      <c r="C1655" s="94" t="s">
        <v>369</v>
      </c>
      <c r="D1655" s="93" t="s">
        <v>379</v>
      </c>
    </row>
    <row r="1656" spans="3:4" x14ac:dyDescent="0.15">
      <c r="C1656" s="94" t="s">
        <v>369</v>
      </c>
      <c r="D1656" s="93" t="s">
        <v>378</v>
      </c>
    </row>
    <row r="1657" spans="3:4" x14ac:dyDescent="0.15">
      <c r="C1657" s="94" t="s">
        <v>369</v>
      </c>
      <c r="D1657" s="93" t="s">
        <v>377</v>
      </c>
    </row>
    <row r="1658" spans="3:4" x14ac:dyDescent="0.15">
      <c r="C1658" s="94" t="s">
        <v>369</v>
      </c>
      <c r="D1658" s="93" t="s">
        <v>376</v>
      </c>
    </row>
    <row r="1659" spans="3:4" x14ac:dyDescent="0.15">
      <c r="C1659" s="94" t="s">
        <v>369</v>
      </c>
      <c r="D1659" s="93" t="s">
        <v>375</v>
      </c>
    </row>
    <row r="1660" spans="3:4" x14ac:dyDescent="0.15">
      <c r="C1660" s="94" t="s">
        <v>369</v>
      </c>
      <c r="D1660" s="93" t="s">
        <v>374</v>
      </c>
    </row>
    <row r="1661" spans="3:4" x14ac:dyDescent="0.15">
      <c r="C1661" s="94" t="s">
        <v>369</v>
      </c>
      <c r="D1661" s="93" t="s">
        <v>373</v>
      </c>
    </row>
    <row r="1662" spans="3:4" x14ac:dyDescent="0.15">
      <c r="C1662" s="94" t="s">
        <v>369</v>
      </c>
      <c r="D1662" s="93" t="s">
        <v>372</v>
      </c>
    </row>
    <row r="1663" spans="3:4" x14ac:dyDescent="0.15">
      <c r="C1663" s="94" t="s">
        <v>369</v>
      </c>
      <c r="D1663" s="93" t="s">
        <v>371</v>
      </c>
    </row>
    <row r="1664" spans="3:4" x14ac:dyDescent="0.15">
      <c r="C1664" s="94" t="s">
        <v>369</v>
      </c>
      <c r="D1664" s="93" t="s">
        <v>370</v>
      </c>
    </row>
    <row r="1665" spans="3:4" x14ac:dyDescent="0.15">
      <c r="C1665" s="94" t="s">
        <v>369</v>
      </c>
      <c r="D1665" s="93" t="s">
        <v>368</v>
      </c>
    </row>
    <row r="1666" spans="3:4" x14ac:dyDescent="0.15">
      <c r="C1666" s="94" t="s">
        <v>325</v>
      </c>
      <c r="D1666" s="93" t="s">
        <v>367</v>
      </c>
    </row>
    <row r="1667" spans="3:4" x14ac:dyDescent="0.15">
      <c r="C1667" s="94" t="s">
        <v>325</v>
      </c>
      <c r="D1667" s="93" t="s">
        <v>366</v>
      </c>
    </row>
    <row r="1668" spans="3:4" x14ac:dyDescent="0.15">
      <c r="C1668" s="94" t="s">
        <v>325</v>
      </c>
      <c r="D1668" s="93" t="s">
        <v>365</v>
      </c>
    </row>
    <row r="1669" spans="3:4" x14ac:dyDescent="0.15">
      <c r="C1669" s="94" t="s">
        <v>325</v>
      </c>
      <c r="D1669" s="93" t="s">
        <v>364</v>
      </c>
    </row>
    <row r="1670" spans="3:4" x14ac:dyDescent="0.15">
      <c r="C1670" s="94" t="s">
        <v>325</v>
      </c>
      <c r="D1670" s="93" t="s">
        <v>363</v>
      </c>
    </row>
    <row r="1671" spans="3:4" x14ac:dyDescent="0.15">
      <c r="C1671" s="94" t="s">
        <v>325</v>
      </c>
      <c r="D1671" s="93" t="s">
        <v>362</v>
      </c>
    </row>
    <row r="1672" spans="3:4" x14ac:dyDescent="0.15">
      <c r="C1672" s="94" t="s">
        <v>325</v>
      </c>
      <c r="D1672" s="93" t="s">
        <v>361</v>
      </c>
    </row>
    <row r="1673" spans="3:4" x14ac:dyDescent="0.15">
      <c r="C1673" s="94" t="s">
        <v>325</v>
      </c>
      <c r="D1673" s="93" t="s">
        <v>360</v>
      </c>
    </row>
    <row r="1674" spans="3:4" x14ac:dyDescent="0.15">
      <c r="C1674" s="94" t="s">
        <v>325</v>
      </c>
      <c r="D1674" s="93" t="s">
        <v>359</v>
      </c>
    </row>
    <row r="1675" spans="3:4" x14ac:dyDescent="0.15">
      <c r="C1675" s="94" t="s">
        <v>325</v>
      </c>
      <c r="D1675" s="93" t="s">
        <v>358</v>
      </c>
    </row>
    <row r="1676" spans="3:4" x14ac:dyDescent="0.15">
      <c r="C1676" s="94" t="s">
        <v>325</v>
      </c>
      <c r="D1676" s="93" t="s">
        <v>357</v>
      </c>
    </row>
    <row r="1677" spans="3:4" x14ac:dyDescent="0.15">
      <c r="C1677" s="94" t="s">
        <v>325</v>
      </c>
      <c r="D1677" s="93" t="s">
        <v>356</v>
      </c>
    </row>
    <row r="1678" spans="3:4" x14ac:dyDescent="0.15">
      <c r="C1678" s="94" t="s">
        <v>325</v>
      </c>
      <c r="D1678" s="93" t="s">
        <v>355</v>
      </c>
    </row>
    <row r="1679" spans="3:4" x14ac:dyDescent="0.15">
      <c r="C1679" s="94" t="s">
        <v>325</v>
      </c>
      <c r="D1679" s="93" t="s">
        <v>354</v>
      </c>
    </row>
    <row r="1680" spans="3:4" x14ac:dyDescent="0.15">
      <c r="C1680" s="94" t="s">
        <v>325</v>
      </c>
      <c r="D1680" s="93" t="s">
        <v>353</v>
      </c>
    </row>
    <row r="1681" spans="3:4" x14ac:dyDescent="0.15">
      <c r="C1681" s="94" t="s">
        <v>325</v>
      </c>
      <c r="D1681" s="93" t="s">
        <v>352</v>
      </c>
    </row>
    <row r="1682" spans="3:4" x14ac:dyDescent="0.15">
      <c r="C1682" s="94" t="s">
        <v>325</v>
      </c>
      <c r="D1682" s="93" t="s">
        <v>351</v>
      </c>
    </row>
    <row r="1683" spans="3:4" x14ac:dyDescent="0.15">
      <c r="C1683" s="94" t="s">
        <v>325</v>
      </c>
      <c r="D1683" s="93" t="s">
        <v>350</v>
      </c>
    </row>
    <row r="1684" spans="3:4" x14ac:dyDescent="0.15">
      <c r="C1684" s="94" t="s">
        <v>325</v>
      </c>
      <c r="D1684" s="93" t="s">
        <v>349</v>
      </c>
    </row>
    <row r="1685" spans="3:4" x14ac:dyDescent="0.15">
      <c r="C1685" s="94" t="s">
        <v>325</v>
      </c>
      <c r="D1685" s="93" t="s">
        <v>348</v>
      </c>
    </row>
    <row r="1686" spans="3:4" x14ac:dyDescent="0.15">
      <c r="C1686" s="94" t="s">
        <v>325</v>
      </c>
      <c r="D1686" s="93" t="s">
        <v>347</v>
      </c>
    </row>
    <row r="1687" spans="3:4" x14ac:dyDescent="0.15">
      <c r="C1687" s="94" t="s">
        <v>325</v>
      </c>
      <c r="D1687" s="93" t="s">
        <v>346</v>
      </c>
    </row>
    <row r="1688" spans="3:4" x14ac:dyDescent="0.15">
      <c r="C1688" s="94" t="s">
        <v>325</v>
      </c>
      <c r="D1688" s="93" t="s">
        <v>345</v>
      </c>
    </row>
    <row r="1689" spans="3:4" x14ac:dyDescent="0.15">
      <c r="C1689" s="94" t="s">
        <v>325</v>
      </c>
      <c r="D1689" s="93" t="s">
        <v>344</v>
      </c>
    </row>
    <row r="1690" spans="3:4" x14ac:dyDescent="0.15">
      <c r="C1690" s="94" t="s">
        <v>325</v>
      </c>
      <c r="D1690" s="93" t="s">
        <v>343</v>
      </c>
    </row>
    <row r="1691" spans="3:4" x14ac:dyDescent="0.15">
      <c r="C1691" s="94" t="s">
        <v>325</v>
      </c>
      <c r="D1691" s="93" t="s">
        <v>342</v>
      </c>
    </row>
    <row r="1692" spans="3:4" x14ac:dyDescent="0.15">
      <c r="C1692" s="94" t="s">
        <v>325</v>
      </c>
      <c r="D1692" s="93" t="s">
        <v>341</v>
      </c>
    </row>
    <row r="1693" spans="3:4" x14ac:dyDescent="0.15">
      <c r="C1693" s="94" t="s">
        <v>325</v>
      </c>
      <c r="D1693" s="93" t="s">
        <v>340</v>
      </c>
    </row>
    <row r="1694" spans="3:4" x14ac:dyDescent="0.15">
      <c r="C1694" s="94" t="s">
        <v>325</v>
      </c>
      <c r="D1694" s="93" t="s">
        <v>339</v>
      </c>
    </row>
    <row r="1695" spans="3:4" x14ac:dyDescent="0.15">
      <c r="C1695" s="94" t="s">
        <v>325</v>
      </c>
      <c r="D1695" s="93" t="s">
        <v>338</v>
      </c>
    </row>
    <row r="1696" spans="3:4" x14ac:dyDescent="0.15">
      <c r="C1696" s="94" t="s">
        <v>325</v>
      </c>
      <c r="D1696" s="93" t="s">
        <v>337</v>
      </c>
    </row>
    <row r="1697" spans="3:4" x14ac:dyDescent="0.15">
      <c r="C1697" s="94" t="s">
        <v>325</v>
      </c>
      <c r="D1697" s="93" t="s">
        <v>336</v>
      </c>
    </row>
    <row r="1698" spans="3:4" x14ac:dyDescent="0.15">
      <c r="C1698" s="94" t="s">
        <v>325</v>
      </c>
      <c r="D1698" s="93" t="s">
        <v>335</v>
      </c>
    </row>
    <row r="1699" spans="3:4" x14ac:dyDescent="0.15">
      <c r="C1699" s="94" t="s">
        <v>325</v>
      </c>
      <c r="D1699" s="93" t="s">
        <v>334</v>
      </c>
    </row>
    <row r="1700" spans="3:4" x14ac:dyDescent="0.15">
      <c r="C1700" s="94" t="s">
        <v>325</v>
      </c>
      <c r="D1700" s="93" t="s">
        <v>333</v>
      </c>
    </row>
    <row r="1701" spans="3:4" x14ac:dyDescent="0.15">
      <c r="C1701" s="94" t="s">
        <v>325</v>
      </c>
      <c r="D1701" s="93" t="s">
        <v>332</v>
      </c>
    </row>
    <row r="1702" spans="3:4" x14ac:dyDescent="0.15">
      <c r="C1702" s="94" t="s">
        <v>325</v>
      </c>
      <c r="D1702" s="93" t="s">
        <v>331</v>
      </c>
    </row>
    <row r="1703" spans="3:4" x14ac:dyDescent="0.15">
      <c r="C1703" s="94" t="s">
        <v>325</v>
      </c>
      <c r="D1703" s="93" t="s">
        <v>330</v>
      </c>
    </row>
    <row r="1704" spans="3:4" x14ac:dyDescent="0.15">
      <c r="C1704" s="94" t="s">
        <v>325</v>
      </c>
      <c r="D1704" s="93" t="s">
        <v>329</v>
      </c>
    </row>
    <row r="1705" spans="3:4" x14ac:dyDescent="0.15">
      <c r="C1705" s="94" t="s">
        <v>325</v>
      </c>
      <c r="D1705" s="93" t="s">
        <v>328</v>
      </c>
    </row>
    <row r="1706" spans="3:4" x14ac:dyDescent="0.15">
      <c r="C1706" s="94" t="s">
        <v>325</v>
      </c>
      <c r="D1706" s="93" t="s">
        <v>327</v>
      </c>
    </row>
    <row r="1707" spans="3:4" x14ac:dyDescent="0.15">
      <c r="C1707" s="94" t="s">
        <v>325</v>
      </c>
      <c r="D1707" s="93" t="s">
        <v>326</v>
      </c>
    </row>
    <row r="1708" spans="3:4" x14ac:dyDescent="0.15">
      <c r="C1708" s="94" t="s">
        <v>325</v>
      </c>
      <c r="D1708" s="93" t="s">
        <v>324</v>
      </c>
    </row>
    <row r="1709" spans="3:4" x14ac:dyDescent="0.15">
      <c r="C1709" s="94" t="s">
        <v>283</v>
      </c>
      <c r="D1709" s="93" t="s">
        <v>323</v>
      </c>
    </row>
    <row r="1710" spans="3:4" x14ac:dyDescent="0.15">
      <c r="C1710" s="94" t="s">
        <v>283</v>
      </c>
      <c r="D1710" s="93" t="s">
        <v>322</v>
      </c>
    </row>
    <row r="1711" spans="3:4" x14ac:dyDescent="0.15">
      <c r="C1711" s="94" t="s">
        <v>283</v>
      </c>
      <c r="D1711" s="93" t="s">
        <v>321</v>
      </c>
    </row>
    <row r="1712" spans="3:4" x14ac:dyDescent="0.15">
      <c r="C1712" s="94" t="s">
        <v>283</v>
      </c>
      <c r="D1712" s="93" t="s">
        <v>320</v>
      </c>
    </row>
    <row r="1713" spans="3:4" x14ac:dyDescent="0.15">
      <c r="C1713" s="94" t="s">
        <v>283</v>
      </c>
      <c r="D1713" s="93" t="s">
        <v>319</v>
      </c>
    </row>
    <row r="1714" spans="3:4" x14ac:dyDescent="0.15">
      <c r="C1714" s="94" t="s">
        <v>283</v>
      </c>
      <c r="D1714" s="93" t="s">
        <v>318</v>
      </c>
    </row>
    <row r="1715" spans="3:4" x14ac:dyDescent="0.15">
      <c r="C1715" s="94" t="s">
        <v>283</v>
      </c>
      <c r="D1715" s="93" t="s">
        <v>317</v>
      </c>
    </row>
    <row r="1716" spans="3:4" x14ac:dyDescent="0.15">
      <c r="C1716" s="94" t="s">
        <v>283</v>
      </c>
      <c r="D1716" s="93" t="s">
        <v>316</v>
      </c>
    </row>
    <row r="1717" spans="3:4" x14ac:dyDescent="0.15">
      <c r="C1717" s="94" t="s">
        <v>283</v>
      </c>
      <c r="D1717" s="93" t="s">
        <v>315</v>
      </c>
    </row>
    <row r="1718" spans="3:4" x14ac:dyDescent="0.15">
      <c r="C1718" s="94" t="s">
        <v>283</v>
      </c>
      <c r="D1718" s="93" t="s">
        <v>314</v>
      </c>
    </row>
    <row r="1719" spans="3:4" x14ac:dyDescent="0.15">
      <c r="C1719" s="94" t="s">
        <v>283</v>
      </c>
      <c r="D1719" s="93" t="s">
        <v>313</v>
      </c>
    </row>
    <row r="1720" spans="3:4" x14ac:dyDescent="0.15">
      <c r="C1720" s="94" t="s">
        <v>283</v>
      </c>
      <c r="D1720" s="93" t="s">
        <v>312</v>
      </c>
    </row>
    <row r="1721" spans="3:4" x14ac:dyDescent="0.15">
      <c r="C1721" s="94" t="s">
        <v>283</v>
      </c>
      <c r="D1721" s="93" t="s">
        <v>311</v>
      </c>
    </row>
    <row r="1722" spans="3:4" x14ac:dyDescent="0.15">
      <c r="C1722" s="94" t="s">
        <v>283</v>
      </c>
      <c r="D1722" s="93" t="s">
        <v>310</v>
      </c>
    </row>
    <row r="1723" spans="3:4" x14ac:dyDescent="0.15">
      <c r="C1723" s="94" t="s">
        <v>283</v>
      </c>
      <c r="D1723" s="93" t="s">
        <v>309</v>
      </c>
    </row>
    <row r="1724" spans="3:4" x14ac:dyDescent="0.15">
      <c r="C1724" s="94" t="s">
        <v>283</v>
      </c>
      <c r="D1724" s="93" t="s">
        <v>308</v>
      </c>
    </row>
    <row r="1725" spans="3:4" x14ac:dyDescent="0.15">
      <c r="C1725" s="94" t="s">
        <v>283</v>
      </c>
      <c r="D1725" s="93" t="s">
        <v>307</v>
      </c>
    </row>
    <row r="1726" spans="3:4" x14ac:dyDescent="0.15">
      <c r="C1726" s="94" t="s">
        <v>283</v>
      </c>
      <c r="D1726" s="93" t="s">
        <v>306</v>
      </c>
    </row>
    <row r="1727" spans="3:4" x14ac:dyDescent="0.15">
      <c r="C1727" s="94" t="s">
        <v>283</v>
      </c>
      <c r="D1727" s="93" t="s">
        <v>305</v>
      </c>
    </row>
    <row r="1728" spans="3:4" x14ac:dyDescent="0.15">
      <c r="C1728" s="94" t="s">
        <v>283</v>
      </c>
      <c r="D1728" s="93" t="s">
        <v>304</v>
      </c>
    </row>
    <row r="1729" spans="3:4" x14ac:dyDescent="0.15">
      <c r="C1729" s="94" t="s">
        <v>283</v>
      </c>
      <c r="D1729" s="93" t="s">
        <v>303</v>
      </c>
    </row>
    <row r="1730" spans="3:4" x14ac:dyDescent="0.15">
      <c r="C1730" s="94" t="s">
        <v>283</v>
      </c>
      <c r="D1730" s="93" t="s">
        <v>302</v>
      </c>
    </row>
    <row r="1731" spans="3:4" x14ac:dyDescent="0.15">
      <c r="C1731" s="94" t="s">
        <v>283</v>
      </c>
      <c r="D1731" s="93" t="s">
        <v>301</v>
      </c>
    </row>
    <row r="1732" spans="3:4" x14ac:dyDescent="0.15">
      <c r="C1732" s="94" t="s">
        <v>283</v>
      </c>
      <c r="D1732" s="93" t="s">
        <v>300</v>
      </c>
    </row>
    <row r="1733" spans="3:4" x14ac:dyDescent="0.15">
      <c r="C1733" s="94" t="s">
        <v>283</v>
      </c>
      <c r="D1733" s="93" t="s">
        <v>299</v>
      </c>
    </row>
    <row r="1734" spans="3:4" x14ac:dyDescent="0.15">
      <c r="C1734" s="94" t="s">
        <v>283</v>
      </c>
      <c r="D1734" s="93" t="s">
        <v>298</v>
      </c>
    </row>
    <row r="1735" spans="3:4" x14ac:dyDescent="0.15">
      <c r="C1735" s="94" t="s">
        <v>283</v>
      </c>
      <c r="D1735" s="93" t="s">
        <v>297</v>
      </c>
    </row>
    <row r="1736" spans="3:4" x14ac:dyDescent="0.15">
      <c r="C1736" s="94" t="s">
        <v>283</v>
      </c>
      <c r="D1736" s="93" t="s">
        <v>296</v>
      </c>
    </row>
    <row r="1737" spans="3:4" x14ac:dyDescent="0.15">
      <c r="C1737" s="94" t="s">
        <v>283</v>
      </c>
      <c r="D1737" s="93" t="s">
        <v>295</v>
      </c>
    </row>
    <row r="1738" spans="3:4" x14ac:dyDescent="0.15">
      <c r="C1738" s="94" t="s">
        <v>283</v>
      </c>
      <c r="D1738" s="93" t="s">
        <v>294</v>
      </c>
    </row>
    <row r="1739" spans="3:4" x14ac:dyDescent="0.15">
      <c r="C1739" s="94" t="s">
        <v>283</v>
      </c>
      <c r="D1739" s="93" t="s">
        <v>293</v>
      </c>
    </row>
    <row r="1740" spans="3:4" x14ac:dyDescent="0.15">
      <c r="C1740" s="94" t="s">
        <v>283</v>
      </c>
      <c r="D1740" s="93" t="s">
        <v>292</v>
      </c>
    </row>
    <row r="1741" spans="3:4" x14ac:dyDescent="0.15">
      <c r="C1741" s="94" t="s">
        <v>283</v>
      </c>
      <c r="D1741" s="93" t="s">
        <v>291</v>
      </c>
    </row>
    <row r="1742" spans="3:4" x14ac:dyDescent="0.15">
      <c r="C1742" s="94" t="s">
        <v>283</v>
      </c>
      <c r="D1742" s="93" t="s">
        <v>290</v>
      </c>
    </row>
    <row r="1743" spans="3:4" x14ac:dyDescent="0.15">
      <c r="C1743" s="94" t="s">
        <v>283</v>
      </c>
      <c r="D1743" s="93" t="s">
        <v>289</v>
      </c>
    </row>
    <row r="1744" spans="3:4" x14ac:dyDescent="0.15">
      <c r="C1744" s="94" t="s">
        <v>283</v>
      </c>
      <c r="D1744" s="93" t="s">
        <v>288</v>
      </c>
    </row>
    <row r="1745" spans="3:4" x14ac:dyDescent="0.15">
      <c r="C1745" s="94" t="s">
        <v>283</v>
      </c>
      <c r="D1745" s="93" t="s">
        <v>287</v>
      </c>
    </row>
    <row r="1746" spans="3:4" x14ac:dyDescent="0.15">
      <c r="C1746" s="94" t="s">
        <v>283</v>
      </c>
      <c r="D1746" s="93" t="s">
        <v>286</v>
      </c>
    </row>
    <row r="1747" spans="3:4" x14ac:dyDescent="0.15">
      <c r="C1747" s="94" t="s">
        <v>283</v>
      </c>
      <c r="D1747" s="93" t="s">
        <v>285</v>
      </c>
    </row>
    <row r="1748" spans="3:4" x14ac:dyDescent="0.15">
      <c r="C1748" s="94" t="s">
        <v>283</v>
      </c>
      <c r="D1748" s="93" t="s">
        <v>284</v>
      </c>
    </row>
    <row r="1749" spans="3:4" ht="14.25" thickBot="1" x14ac:dyDescent="0.2">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2024-03-22T10:30:30Z</dcterms:modified>
</cp:coreProperties>
</file>